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axjustice-my.sharepoint.com/personal/mark_taxjustice_net/Documents/Research/Wealth migration report/2026/IPSO/"/>
    </mc:Choice>
  </mc:AlternateContent>
  <xr:revisionPtr revIDLastSave="379" documentId="8_{B2C5182D-CFDF-4C6D-ABD0-9C752DAC1CB9}" xr6:coauthVersionLast="47" xr6:coauthVersionMax="47" xr10:uidLastSave="{E089DB2A-550B-4415-8D60-4F3C5001B018}"/>
  <bookViews>
    <workbookView xWindow="-108" yWindow="-108" windowWidth="23256" windowHeight="12456" xr2:uid="{B89A7436-C4E6-4EF7-9815-5ADCF1C0A755}"/>
  </bookViews>
  <sheets>
    <sheet name="Review"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50" i="1" l="1"/>
  <c r="C50" i="1" s="1"/>
  <c r="H13" i="1"/>
  <c r="B49" i="1"/>
  <c r="C49" i="1" s="1"/>
  <c r="B51" i="1"/>
  <c r="C51" i="1" s="1"/>
  <c r="B48" i="1"/>
  <c r="C48" i="1" s="1"/>
  <c r="J8" i="1"/>
  <c r="J2" i="1"/>
  <c r="J42" i="1"/>
  <c r="J41" i="1"/>
  <c r="J40" i="1"/>
  <c r="J39" i="1"/>
  <c r="J29" i="1"/>
  <c r="J38" i="1"/>
  <c r="J37" i="1"/>
  <c r="J28" i="1"/>
  <c r="J9" i="1"/>
  <c r="I8" i="1"/>
  <c r="I2" i="1"/>
  <c r="I42" i="1"/>
  <c r="I41" i="1"/>
  <c r="I40" i="1"/>
  <c r="I39" i="1"/>
  <c r="I29" i="1"/>
  <c r="I38" i="1"/>
  <c r="I3" i="1"/>
  <c r="I37" i="1"/>
  <c r="I28" i="1"/>
  <c r="I13" i="1"/>
  <c r="I9" i="1"/>
  <c r="H8" i="1"/>
  <c r="H2" i="1"/>
  <c r="H42" i="1"/>
  <c r="H41" i="1"/>
  <c r="H40" i="1"/>
  <c r="H39" i="1"/>
  <c r="H29" i="1"/>
  <c r="H38" i="1"/>
  <c r="H3" i="1"/>
  <c r="H37" i="1"/>
  <c r="H28" i="1"/>
  <c r="I30" i="1"/>
  <c r="H9" i="1"/>
  <c r="H30" i="1"/>
  <c r="J3" i="1"/>
  <c r="J13" i="1"/>
  <c r="J3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tc={09622672-0073-4B63-AB4E-17EE65BB2872}</author>
    <author>tc={A7CD48B6-AC64-4705-89DB-F4B7900DE6B0}</author>
    <author>tc={B7B4B83B-8BF8-4592-997B-AFA1736ABF34}</author>
  </authors>
  <commentList>
    <comment ref="K1" authorId="0" shapeId="0" xr:uid="{09622672-0073-4B63-AB4E-17EE65BB2872}">
      <text>
        <t>[Threaded comment]
Your version of Excel allows you to read this threaded comment; however, any edits to it will get removed if the file is opened in a newer version of Excel. Learn more: https://go.microsoft.com/fwlink/?linkid=870924
Comment:
    Bloomberg claims that 14 entries on its “Moving out” billionaires list (i) had moved out - or announced they will move out - since the Labour government took power in 2024 and (ii) collectively worth $160 billion . Our review of Bloomberg’s own reporting and data finds that some of the billionaire entries on the list do not meet these points. We find that half of the entries were either (i) in the UK, had left the UK before the 2024 General Election or had announced plans to leave the UK before the 2024 General Election, or (ii) they were attributed wealth that does not belong to them or to them alone.</t>
      </text>
    </comment>
    <comment ref="H9" authorId="1" shapeId="0" xr:uid="{A7CD48B6-AC64-4705-89DB-F4B7900DE6B0}">
      <text>
        <t>[Threaded comment]
Your version of Excel allows you to read this threaded comment; however, any edits to it will get removed if the file is opened in a newer version of Excel. Learn more: https://go.microsoft.com/fwlink/?linkid=870924
Comment:
    Bloomberg Billionaire Index subtracts $1.38 billion in liabilities from Sunil Mitall &amp; family’s wealth. The liabilities are not included in this excel sheet, hence the share here appearing above 100%.</t>
      </text>
    </comment>
    <comment ref="H13" authorId="2" shapeId="0" xr:uid="{B7B4B83B-8BF8-4592-997B-AFA1736ABF34}">
      <text>
        <t>[Threaded comment]
Your version of Excel allows you to read this threaded comment; however, any edits to it will get removed if the file is opened in a newer version of Excel. Learn more: https://go.microsoft.com/fwlink/?linkid=870924
Comment:
    Fredriksen’s wealth was valued by Bloomberg at a date different to when Bloomberg valued the companies making up his fortune. This mismatch results in an aggregate (H13-J13) above 100%</t>
      </text>
    </comment>
  </commentList>
</comments>
</file>

<file path=xl/sharedStrings.xml><?xml version="1.0" encoding="utf-8"?>
<sst xmlns="http://schemas.openxmlformats.org/spreadsheetml/2006/main" count="192" uniqueCount="106">
  <si>
    <t>Name</t>
  </si>
  <si>
    <t>Are they on Bloomberg's Billionaire Index?</t>
  </si>
  <si>
    <t>Net worth reported by Bloomberg (billions)</t>
  </si>
  <si>
    <t>New residence reported by Bloomberg</t>
  </si>
  <si>
    <t>Wealth source reported by Bloomberg</t>
  </si>
  <si>
    <t>Wealth value  reported by Bloomberg (billions)</t>
  </si>
  <si>
    <t>Wealth location reported by Bloomberg</t>
  </si>
  <si>
    <t>Share of wealth based outside UK, as reported by Bloomberg</t>
  </si>
  <si>
    <t>Share of wealth based inside UK, as reported by Bloomberg</t>
  </si>
  <si>
    <t>Share of wealth in cash, as reported by Bloomberg</t>
  </si>
  <si>
    <t>"$160bn hole" claim challenged? (Y/N)</t>
  </si>
  <si>
    <t>Challenge to "$160bn hole since Labour came into power" claim</t>
  </si>
  <si>
    <t>Jeremy Coller</t>
  </si>
  <si>
    <t>N</t>
  </si>
  <si>
    <t>Switzerland</t>
  </si>
  <si>
    <t>Coller Capital</t>
  </si>
  <si>
    <t>UK</t>
  </si>
  <si>
    <t>Y - migration</t>
  </si>
  <si>
    <t>According to the latest filings available for Jeremy Coller on Companies House, Jeremy became resident in England again in May 2026 (https://find-and-update.company-information.service.gov.uk/company/09696841/filing-history/MzUyMTA1OTk1MGFkaXF6a2N4/document). Jeremy Coller had previously left the UK on 6 April 2024 before the 2024 UK general election was announced in late May 2024, prior to returning in May 2026 (https://find-and-update.company-information.service.gov.uk/company/02858938/filing-history/MzQyNDYwOTA3MGFkaXF6a2N4/document).</t>
  </si>
  <si>
    <t>Nassef Sawiris</t>
  </si>
  <si>
    <t>Y</t>
  </si>
  <si>
    <t>Italy, UAE</t>
  </si>
  <si>
    <t>adidas AG</t>
  </si>
  <si>
    <t>Germany</t>
  </si>
  <si>
    <t>Bloomberg already reported that Sawiris "joins billionaire migration" in December 2023 when he annouced plans to move family office (NNS Group) to UAE (see: https://www.bloomberg.com/news/articles/2023-12-05/egypt-s-richest-man-joins-billionaire-migration-to-abu-dhabi). He is reported to have moved residence in 2025 by FT, but told the FT  "You can't blame Labour" and instead blamed 10 years of Conservative rule. 
We find that the choice of "triggering point" from which Bloomberg considers a billionaire to have relocated to be inconsistent. With the case of Chris Rokos, the announcement of his move in 2026 before it happens seems sufficient to consider the billionaire as part of the "exodus" from the UK. Bloomberg includes in Rokos in the billionaire list although he is still currently resident in the UK. Going by the same standard, we believe a consistent approach would rule out Sawiris from the list, because he announced his move in Dec 2023. This is indeed confirmed by the fact that Bloomberg already reported the billionaire to have joined the billionaire migration from the UK back in December 2023.</t>
  </si>
  <si>
    <t>Orascom Construction PLC</t>
  </si>
  <si>
    <t>UAE</t>
  </si>
  <si>
    <t>OCI NV</t>
  </si>
  <si>
    <t>Netherlands</t>
  </si>
  <si>
    <t>Aston Villa FC</t>
  </si>
  <si>
    <t>Cash</t>
  </si>
  <si>
    <t>Leonidas and Nicholas Lazari</t>
  </si>
  <si>
    <t>Cyprus</t>
  </si>
  <si>
    <t>Lazari Investments</t>
  </si>
  <si>
    <t>Bloomberg appears to base its determination of the Lazari's on Companies House filings (see: https://www.bloomberg.com/news/articles/2025-05-23/heir-to-27-billion-fortune-quits-britain-as-wealth-exodus-grows). Companies House filings from Leonidas and Nicholas Lazari's UK-based companies list them as resident in Cyprus as of 1 January 2025. However, Companies House filings from their UK-registered overseas companies list them as resident in the UK (see all the NBS TOPCO and NBS Holdings compianes: https://find-and-update.company-information.service.gov.uk/officers/U5uRA9VdxExyu6t_7HaQwdeRsVM/appointments). Their UK-registered overseas companies have OSCH03's dated as of 3 Jan 2025 that change their service address (London address) but not their residence address (remains UK). These filings maintained that the Lazari's continued to be resident in the UK despite being  dated two days after the Lazari's changed their residencies to Cyprus on their UK-based companies. The Lazari's resident country therefore cannot be conclusivly deteremined from Companies House filings.</t>
  </si>
  <si>
    <t>Shravin Bharti Mittal</t>
  </si>
  <si>
    <t>Y* (under "Sunil Mittal &amp; family")</t>
  </si>
  <si>
    <t>Bharti Airtel Ltd</t>
  </si>
  <si>
    <t>India</t>
  </si>
  <si>
    <t>Y - wealth</t>
  </si>
  <si>
    <t>Bloomberg claims that Shravin Bharti Mittal’s relocation to the UAE adds $23.3 billion to the $160 billion “hole” left by billionaires leaving the UK. This claim does not hold up for several reasons. 
First, the $23.3 billion is the wealth that the Bloomberg Billionaire Index attributes to the whole Mittal family, not just Shravin (https://www.bloomberg.com/billionaires/profiles/sunil-b-mittal/#bbi). Second, the large share of the Mittal family fortune is owned by Shravin’s father Sunil, who has long lived in India. Third, almost all of the family’s fortune, according to Bloomberg, comes from Bharti Airtel, a telecoms conglomerate based in India, which father Sunil founded in India in 1995 and currently chairs. Bloomberg's profile for Bharti Airtel does not list son Shravin as an executive nor as a board member (https://www.bloomberg.com/quote/BHARTI:IN)( https://www.bloomberg.com/quote/BHARTIPP:IN). It is therefore implausible to conclude that the entirety of the Mittal family fortune, which was built in India and is largely owned by father Sunil who remains resident in India, has suddenly left the UK because the Shravin has relocated away from the UK. 
While Bloomberg does not list an executive nor board-level connection between Shravin and Bharti Airtel, it did report that Shravin previously ran Bharti Global, the family's international investment fund, which is registered in Jersey, with a UK establishment office in the UK. Bloomberg reported that Shravin handed the reins over Bharti Global to his sister Eiesha Bharti Mittal when he relocated away from the UK to the UAE in 2025 (https://www.bloomberg.com/news/articles/2025-05-23/heir-to-27-billion-fortune-quits-britain-as-wealth-exodus-grows). Eiesha remained at the time and to today resident in the UK (https://find-and-update.company-information.service.gov.uk/company/FC036300/officers). This further undermines Bloomberg’s claim that Shravin’s relocation from the UK results in a relocation of the Mittal family fortune.
Lastly, Shravin sits on the board of Airtel Money, a subsidiary of Airtel Africa, and since Airtel Africa's July 2026 AGM he has also been Deputy Chair of Airtel Africa itself, a UK-incorporated, London-listed company controlled by Bharti Airtel. He took on that role more than a year after Bloomberg reported he had left the UK (https://doclib.ngxgroup.com/Financial_NewsDocs/46324_AIRTEL_AFRICA_PLC-_DIRECTORATE_CHANGE_CORPORATE_ACTIONS_MARCH_2026.pdf; https://find-and-update.company-information.service.gov.uk/company/11462215) Notably, Airtel Money launched on the London Stock Exchange on 9 October 2026, just 5 days after the Bloomberg article claimed Shravin had taken the whole Mittal family fortune out of the UK with him.  (https://www.bloomberg.com/news/articles/2026-10-09/airtel-money-to-debut-after-london-s-biggest-ipo-in-five-years)</t>
  </si>
  <si>
    <t>Eutelsat Communications SACA</t>
  </si>
  <si>
    <t>France</t>
  </si>
  <si>
    <t>Brookfield India Real Estate Trust</t>
  </si>
  <si>
    <t>Commercial real estate</t>
  </si>
  <si>
    <t>Unknown</t>
  </si>
  <si>
    <t>John Fredriksen</t>
  </si>
  <si>
    <t>Frontline PLC</t>
  </si>
  <si>
    <t>Norway</t>
  </si>
  <si>
    <t>John Fredriksen's main shareholdings are held through the Cyprus-based companies Hemen Holding and Geveran (https://www.bloomberg.com/billionaires/profiles/john-fredriksen/), which are owned by two trusts he set up "for the benefit of his immediate family", with a Jersey trustee, C.K. Limited. According to the 2025 annual reports of Frontline (https://www.sec.gov/Archives/edgar/data/913290/000162828026021774/fro-20251231.htm), SFL (https://www.sec.gov/Archives/edgar/data/1289877/000128987726000008/sfl-20251231.htm) and Flex LNG (https://www.sec.gov/Archives/edgar/data/1772253/000162828026012574/flng-20251231.htm), Fredriksen "is neither a beneficiary nor a trustee of either Trust and has no economic interest" in the shares, and the family members who benefit "do not have absolute entitlement to the Trust assets". Bloomberg attributes much of Fredriksen’s wealth to these shareholdings which are held through the trusts. Bloomberg claims that Fredriksen’s relocation adds $19.2 billion – the full value of his fortune – to the $160 billion “hole” left by billionaires leaving the UK. 
The Tax Justice Network has pioneered research on trusts, exposing the way in which trusts can give individuals complete control and benefit of their wealth while legally having no ownership or rights to benefits over that wealth. Legally speaking, Fredriksen had no ownership of, or economic interest in, the shareholdings to which Bloomberg attributes his wealth when he was resident in the UK prior to his relocation. Whether Fredriksen truly had no control over the wealth held by the trusts, or gains no benefits from that wealth, cannot be determined from filings alone and by design is practically unknowable. What is certain is that the legal arrangement of the trusts renders Fredriksen residence completely meaningless to the wealth the trusts holds. Therefore, for the purposes of Bloomberg's reporting, where Fredriksen is resident has no bearing on the shareholdings it attributes to him and it adds to the $160 billion “hole”.</t>
  </si>
  <si>
    <t>Mowi ASA</t>
  </si>
  <si>
    <t>International Seaways Inc</t>
  </si>
  <si>
    <t>USA</t>
  </si>
  <si>
    <t>FLEX LNG Ltd</t>
  </si>
  <si>
    <t>Bermuda</t>
  </si>
  <si>
    <t>Valaris Ltd</t>
  </si>
  <si>
    <t>Fabege AB</t>
  </si>
  <si>
    <t>Sweden</t>
  </si>
  <si>
    <t>Star Bulk Carriers Corp</t>
  </si>
  <si>
    <t>Greece</t>
  </si>
  <si>
    <t>SFL Corp Ltd</t>
  </si>
  <si>
    <t>BW LPG Ltd</t>
  </si>
  <si>
    <t>Singapore</t>
  </si>
  <si>
    <t>Norwegian Air Shuttle ASA</t>
  </si>
  <si>
    <t>Northern Ocean Ltd</t>
  </si>
  <si>
    <t>Axactor ASA</t>
  </si>
  <si>
    <t>SpareBank 1 Nord Norge</t>
  </si>
  <si>
    <t>Archer Ltd </t>
  </si>
  <si>
    <t>Mohamed Mansour</t>
  </si>
  <si>
    <t>Egypt</t>
  </si>
  <si>
    <t>Mansour Group</t>
  </si>
  <si>
    <t>Bloomberg puts Mohamed Mansour's fortune at $18bn (https://www.bloomberg.com/news/features/2026-10-04/billionaire-exodus-from-uk-leaves-160-billion-hole), which is more than four times Forbes' estimate of $4bn (https://www.forbes.com/profile/mohamed-mansour/), and more than double Forbes' figures for all three Mansour brothers combined ($7.2bn), who share ownership of the family conglomerate. Two of them, Youssef (https://www.forbes.com/profile/youssef-mansour/) and Yasseen (https://www.forbes.com/profile/yasseen-mansour/), live in Cairo, and his son (https://find-and-update.company-information.service.gov.uk/officers/bVXOkkWCC2Y3dmRTkkAnUd5YVFQ/appointments), who runs the family's London investment arm Man Capital, remains UK-resident (https://find-and-update.company-information.service.gov.uk/officers/_N_uf9RtbXFwgWlRCWS0PA0BGa8/appointments). Bloomberg itself has valued their entire family wealth at $6.8bn back in 2022 (https://www.bloomberg.com/news/articles/2022-11-12/after-twitter-exit-egyptian-billionaire-investor-plans-ev-push). We therefore conclude Bloomberg's reporting significantly overexaggerates Mohamed Mansour's wealth.</t>
  </si>
  <si>
    <t>Troels Holch Povlsen</t>
  </si>
  <si>
    <t>Denmark</t>
  </si>
  <si>
    <t>Bestseller</t>
  </si>
  <si>
    <t>Bloomberg claims that Troels Povlsen’s relocation to Denmark adds $5.3 billion to the $160 billion “hole” left by billionaires leaving the UK. This claim does not hold up. Bloomberg identifies Denmark-headquartered fashion retail company Bestseller as the source of Troels's $5.3bn, although Bestseller has been owned and run by his son Anders since 2001. Anders has been resident in Denmark since 2009 at the latest (https://find-and-update.company-information.service.gov.uk/company/07083013/filing-history/MzAwNDY0MTk3NGFkaXF6a2N4/document). Bloomberg does not list Troels as an executive nor board member of Bestseller UK (https://www.bloomberg.com/profile/company/2719560Z:LN), nor of Bestseller AS (https://www.bloomberg.com/profile/company/4399937Z:NO). Bloomberg's only lists Troels as a board member of Bestseller Ireland (https://www.bloomberg.com/profile/person/17094516). It is implausible to conclude that wealth of Bestseller, which Anders has owned and run as a Denmark resident for nearly two decades, has now become absent from the UK because father Troels has moved to Denmark in 2025. 
It is worth nothing that Anders Povlsen is Scotland’s biggest private landowner and was this year named Scotland’s richest person for the fifth year in a row by the Sunday Times Rich list (https://www.bbc.co.uk/news/articles/crep5n80l4qo), despite Anders long being resident in Denmark. This emphasises the point that where high net worth individuals are resident can often have little bearing on where they own wealth, invest, employ staff and pay tax. It also emphasises the UK press’s geographical designation of wealth is often inconsistent. Anders long-time residence in Denmark does not bar the wealth he derives from Bestseller from being framed as possessed from within Scotland. But at the same time, the relocation of his father to Denmark permits that same wealth to be framed as no longer possessed from within the UK.</t>
  </si>
  <si>
    <t>Lakshmi Mittal</t>
  </si>
  <si>
    <t>Switzerland, UAE</t>
  </si>
  <si>
    <t>ArcelorMittal SA</t>
  </si>
  <si>
    <t>Luxembourg</t>
  </si>
  <si>
    <t>Aperam SA</t>
  </si>
  <si>
    <t>HPCL-Mittal Energy</t>
  </si>
  <si>
    <t>London Real Estate</t>
  </si>
  <si>
    <t>Queens Park Rangers</t>
  </si>
  <si>
    <t>LK Advisors LTD</t>
  </si>
  <si>
    <t>Ian and Richard Livingstone</t>
  </si>
  <si>
    <t>Monaco</t>
  </si>
  <si>
    <t>London &amp; Regional Properties</t>
  </si>
  <si>
    <t>Guillaume Pousaz</t>
  </si>
  <si>
    <t>Checkout.com</t>
  </si>
  <si>
    <t>Alan Howard</t>
  </si>
  <si>
    <t>Brevan Howard</t>
  </si>
  <si>
    <t>John Reece</t>
  </si>
  <si>
    <t>Ineos</t>
  </si>
  <si>
    <t>Chris Rokos</t>
  </si>
  <si>
    <t>Rokos Capital Management</t>
  </si>
  <si>
    <t>Anne Beaufour</t>
  </si>
  <si>
    <t>Ipsen</t>
  </si>
  <si>
    <t>Summary</t>
  </si>
  <si>
    <t>Wealth value</t>
  </si>
  <si>
    <t>Wealth value as share (%) of headline wealth</t>
  </si>
  <si>
    <t>Bloomberg headline wealth figure</t>
  </si>
  <si>
    <t>Wealth outside of UK</t>
  </si>
  <si>
    <t>Wealth inside of UK</t>
  </si>
  <si>
    <t>Wealth inside of UK minus challenged migration</t>
  </si>
  <si>
    <t>Wealth as cash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</si>
</sst>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409]* #,##0.00_ ;_-[$$-409]* \-#,##0.00\ ;_-[$$-409]* &quot;-&quot;??_ ;_-@_ "/>
    <numFmt numFmtId="165" formatCode="_-[$$-409]* #,##0.000_ ;_-[$$-409]* \-#,##0.000\ ;_-[$$-409]* &quot;-&quot;??_ ;_-@_ "/>
  </numFmts>
  <fonts count="8" x14ac:knownFonts="1">
    <font>
      <sz val="11"/>
      <color theme="1"/>
      <name val="Aptos Narrow"/>
      <family val="2"/>
      <scheme val="minor"/>
    </font>
    <font>
      <sz val="11"/>
      <color theme="1"/>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u/>
      <sz val="11"/>
      <color theme="10"/>
      <name val="Aptos Narrow"/>
      <family val="2"/>
      <scheme val="minor"/>
    </font>
    <font>
      <b/>
      <u/>
      <sz val="11"/>
      <color theme="10"/>
      <name val="Aptos Narrow"/>
      <family val="2"/>
      <scheme val="minor"/>
    </font>
    <font>
      <b/>
      <sz val="16"/>
      <color theme="1"/>
      <name val="Aptos Narrow"/>
      <family val="2"/>
      <scheme val="minor"/>
    </font>
  </fonts>
  <fills count="5">
    <fill>
      <patternFill patternType="none"/>
    </fill>
    <fill>
      <patternFill patternType="gray125"/>
    </fill>
    <fill>
      <patternFill patternType="solid">
        <fgColor theme="3" tint="0.89999084444715716"/>
        <bgColor indexed="64"/>
      </patternFill>
    </fill>
    <fill>
      <patternFill patternType="solid">
        <fgColor rgb="FFFFCCCC"/>
        <bgColor indexed="64"/>
      </patternFill>
    </fill>
    <fill>
      <patternFill patternType="solid">
        <fgColor theme="7" tint="0.79998168889431442"/>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0" fontId="5" fillId="0" borderId="0" applyNumberFormat="0" applyFill="0" applyBorder="0" applyAlignment="0" applyProtection="0"/>
  </cellStyleXfs>
  <cellXfs count="28">
    <xf numFmtId="0" fontId="0" fillId="0" borderId="0" xfId="0"/>
    <xf numFmtId="9" fontId="0" fillId="0" borderId="0" xfId="1" applyFont="1" applyFill="1"/>
    <xf numFmtId="164" fontId="6" fillId="0" borderId="0" xfId="2" applyNumberFormat="1" applyFont="1" applyFill="1" applyAlignment="1">
      <alignment wrapText="1"/>
    </xf>
    <xf numFmtId="0" fontId="6" fillId="0" borderId="0" xfId="2" applyFont="1" applyFill="1" applyAlignment="1">
      <alignment wrapText="1"/>
    </xf>
    <xf numFmtId="0" fontId="5" fillId="0" borderId="0" xfId="2" applyFill="1"/>
    <xf numFmtId="165" fontId="5" fillId="0" borderId="0" xfId="2" applyNumberFormat="1" applyFill="1"/>
    <xf numFmtId="9" fontId="0" fillId="2" borderId="0" xfId="1" applyFont="1" applyFill="1"/>
    <xf numFmtId="0" fontId="0" fillId="3" borderId="0" xfId="0" applyFill="1"/>
    <xf numFmtId="9" fontId="0" fillId="3" borderId="0" xfId="1" applyFont="1" applyFill="1"/>
    <xf numFmtId="0" fontId="2" fillId="3" borderId="0" xfId="0" applyFont="1" applyFill="1"/>
    <xf numFmtId="164" fontId="4" fillId="3" borderId="0" xfId="0" applyNumberFormat="1" applyFont="1" applyFill="1"/>
    <xf numFmtId="0" fontId="2" fillId="0" borderId="0" xfId="0" applyFont="1" applyAlignment="1">
      <alignment wrapText="1"/>
    </xf>
    <xf numFmtId="0" fontId="3" fillId="0" borderId="0" xfId="0" applyFont="1" applyAlignment="1">
      <alignment wrapText="1"/>
    </xf>
    <xf numFmtId="165" fontId="2" fillId="0" borderId="0" xfId="0" applyNumberFormat="1" applyFont="1" applyAlignment="1">
      <alignment wrapText="1"/>
    </xf>
    <xf numFmtId="0" fontId="4" fillId="0" borderId="0" xfId="0" applyFont="1"/>
    <xf numFmtId="164" fontId="0" fillId="0" borderId="0" xfId="0" applyNumberFormat="1"/>
    <xf numFmtId="165" fontId="0" fillId="0" borderId="0" xfId="0" applyNumberFormat="1"/>
    <xf numFmtId="0" fontId="4" fillId="0" borderId="0" xfId="0" applyFont="1" applyAlignment="1">
      <alignment wrapText="1"/>
    </xf>
    <xf numFmtId="0" fontId="2" fillId="0" borderId="0" xfId="0" applyFont="1"/>
    <xf numFmtId="0" fontId="7" fillId="4" borderId="0" xfId="0" applyFont="1" applyFill="1"/>
    <xf numFmtId="0" fontId="4" fillId="4" borderId="0" xfId="0" applyFont="1" applyFill="1"/>
    <xf numFmtId="164" fontId="0" fillId="4" borderId="0" xfId="0" applyNumberFormat="1" applyFill="1"/>
    <xf numFmtId="0" fontId="0" fillId="4" borderId="0" xfId="0" applyFill="1"/>
    <xf numFmtId="0" fontId="3" fillId="4" borderId="0" xfId="0" applyFont="1" applyFill="1"/>
    <xf numFmtId="164" fontId="2" fillId="4" borderId="0" xfId="0" applyNumberFormat="1" applyFont="1" applyFill="1"/>
    <xf numFmtId="0" fontId="2" fillId="4" borderId="0" xfId="0" applyFont="1" applyFill="1"/>
    <xf numFmtId="164" fontId="4" fillId="4" borderId="0" xfId="0" applyNumberFormat="1" applyFont="1" applyFill="1"/>
    <xf numFmtId="9" fontId="0" fillId="4" borderId="0" xfId="1" applyFont="1" applyFill="1"/>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ark Bou Mansour" id="{63B37CDE-5458-4AC3-8CCA-F608228783DB}" userId="S::mark@taxjustice.net::e0fe1e88-3422-43ee-80c2-0ad09a1bbfa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K1" dT="2026-10-18T13:42:38.86" personId="{63B37CDE-5458-4AC3-8CCA-F608228783DB}" id="{09622672-0073-4B63-AB4E-17EE65BB2872}">
    <text>Bloomberg claims that 14 entries on its “Moving out” billionaires list (i) had moved out - or announced they will move out - since the Labour government took power in 2024 and (ii) collectively worth $160 billion . Our review of Bloomberg’s own reporting and data finds that some of the billionaire entries on the list do not meet these points. We find that half of the entries were either (i) in the UK, had left the UK before the 2024 General Election or had announced plans to leave the UK before the 2024 General Election, or (ii) they were attributed wealth that does not belong to them or to them alone.</text>
  </threadedComment>
  <threadedComment ref="H9" dT="2026-10-14T15:31:10.38" personId="{63B37CDE-5458-4AC3-8CCA-F608228783DB}" id="{A7CD48B6-AC64-4705-89DB-F4B7900DE6B0}">
    <text>Bloomberg Billionaire Index subtracts $1.38 billion in liabilities from Sunil Mitall &amp; family’s wealth. The liabilities are not included in this excel sheet, hence the share here appearing above 100%.</text>
  </threadedComment>
  <threadedComment ref="H13" dT="2026-10-14T15:33:32.32" personId="{63B37CDE-5458-4AC3-8CCA-F608228783DB}" id="{B7B4B83B-8BF8-4592-997B-AFA1736ABF34}">
    <text>Fredriksen’s wealth was valued by Bloomberg at a date different to when Bloomberg valued the companies making up his fortune. This mismatch results in an aggregate (H13-J13) above 100%</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s://www.bloomberg.com/billionaires/profiles/sunil-b-mittal/" TargetMode="External"/><Relationship Id="rId18" Type="http://schemas.openxmlformats.org/officeDocument/2006/relationships/hyperlink" Target="https://www.bloomberg.com/quote/FLNG:US" TargetMode="External"/><Relationship Id="rId26" Type="http://schemas.openxmlformats.org/officeDocument/2006/relationships/hyperlink" Target="https://www.bloomberg.com/quote/ACR:NO" TargetMode="External"/><Relationship Id="rId39" Type="http://schemas.openxmlformats.org/officeDocument/2006/relationships/hyperlink" Target="https://www.bloomberg.com/billionaires/profiles/nassef-o-sawiris/" TargetMode="External"/><Relationship Id="rId21" Type="http://schemas.openxmlformats.org/officeDocument/2006/relationships/hyperlink" Target="https://www.bloomberg.com/quote/SBLK:US" TargetMode="External"/><Relationship Id="rId34" Type="http://schemas.openxmlformats.org/officeDocument/2006/relationships/hyperlink" Target="https://www.bloomberg.com/quote/OCI:NA" TargetMode="External"/><Relationship Id="rId42" Type="http://schemas.openxmlformats.org/officeDocument/2006/relationships/hyperlink" Target="https://www.bloomberg.com/billionaires/profiles/nassef-o-sawiris/" TargetMode="External"/><Relationship Id="rId47" Type="http://schemas.openxmlformats.org/officeDocument/2006/relationships/hyperlink" Target="https://www.bloomberg.com/billionaires/profiles/sunil-b-mittal/" TargetMode="External"/><Relationship Id="rId50" Type="http://schemas.openxmlformats.org/officeDocument/2006/relationships/hyperlink" Target="https://www.bloomberg.com/news/features/2026-10-04/billionaire-exodus-from-uk-leaves-160-billion-hole" TargetMode="External"/><Relationship Id="rId55" Type="http://schemas.openxmlformats.org/officeDocument/2006/relationships/hyperlink" Target="https://www.bloomberg.com/billionaires/profiles/lakshmi-n-mittal/" TargetMode="External"/><Relationship Id="rId7" Type="http://schemas.openxmlformats.org/officeDocument/2006/relationships/hyperlink" Target="https://www.bloomberg.com/billionaires/profiles/lakshmi-n-mittal/" TargetMode="External"/><Relationship Id="rId2" Type="http://schemas.openxmlformats.org/officeDocument/2006/relationships/hyperlink" Target="https://www.bloomberg.com/news/features/2026-10-04/billionaire-exodus-from-uk-leaves-160-billion-hole" TargetMode="External"/><Relationship Id="rId16" Type="http://schemas.openxmlformats.org/officeDocument/2006/relationships/hyperlink" Target="https://www.bloomberg.com/quote/MOWI:NO" TargetMode="External"/><Relationship Id="rId29" Type="http://schemas.openxmlformats.org/officeDocument/2006/relationships/hyperlink" Target="https://www.bloomberg.com/billionaires/profiles/john-fredriksen/" TargetMode="External"/><Relationship Id="rId11" Type="http://schemas.openxmlformats.org/officeDocument/2006/relationships/hyperlink" Target="https://www.bloomberg.com/quote/ETL:FP" TargetMode="External"/><Relationship Id="rId24" Type="http://schemas.openxmlformats.org/officeDocument/2006/relationships/hyperlink" Target="https://www.bloomberg.com/quote/NAS:NO" TargetMode="External"/><Relationship Id="rId32" Type="http://schemas.openxmlformats.org/officeDocument/2006/relationships/hyperlink" Target="https://www.bloomberg.com/billionaires/profiles/nassef-o-sawiris/" TargetMode="External"/><Relationship Id="rId37" Type="http://schemas.openxmlformats.org/officeDocument/2006/relationships/hyperlink" Target="https://www.bloomberg.com/billionaires/profiles/nassef-o-sawiris/" TargetMode="External"/><Relationship Id="rId40" Type="http://schemas.openxmlformats.org/officeDocument/2006/relationships/hyperlink" Target="https://www.bloomberg.com/billionaires/profiles/nassef-o-sawiris/" TargetMode="External"/><Relationship Id="rId45" Type="http://schemas.openxmlformats.org/officeDocument/2006/relationships/hyperlink" Target="https://www.bloomberg.com/billionaires/profiles/sunil-b-mittal/" TargetMode="External"/><Relationship Id="rId53" Type="http://schemas.openxmlformats.org/officeDocument/2006/relationships/hyperlink" Target="https://www.bloomberg.com/billionaires/profiles/lakshmi-n-mittal/" TargetMode="External"/><Relationship Id="rId58" Type="http://schemas.openxmlformats.org/officeDocument/2006/relationships/hyperlink" Target="https://www.bloomberg.com/news/features/2026-10-04/billionaire-exodus-from-uk-leaves-160-billion-hole" TargetMode="External"/><Relationship Id="rId5" Type="http://schemas.openxmlformats.org/officeDocument/2006/relationships/hyperlink" Target="https://www.bloomberg.com/quote/APAM:NA" TargetMode="External"/><Relationship Id="rId61" Type="http://schemas.openxmlformats.org/officeDocument/2006/relationships/comments" Target="../comments1.xml"/><Relationship Id="rId19" Type="http://schemas.openxmlformats.org/officeDocument/2006/relationships/hyperlink" Target="https://www.bloomberg.com/quote/FABG:SS" TargetMode="External"/><Relationship Id="rId14" Type="http://schemas.openxmlformats.org/officeDocument/2006/relationships/hyperlink" Target="https://www.bloomberg.com/billionaires/profiles/john-fredriksen/" TargetMode="External"/><Relationship Id="rId22" Type="http://schemas.openxmlformats.org/officeDocument/2006/relationships/hyperlink" Target="https://www.bloomberg.com/quote/SFL:US" TargetMode="External"/><Relationship Id="rId27" Type="http://schemas.openxmlformats.org/officeDocument/2006/relationships/hyperlink" Target="https://www.bloomberg.com/quote/NONG:NO" TargetMode="External"/><Relationship Id="rId30" Type="http://schemas.openxmlformats.org/officeDocument/2006/relationships/hyperlink" Target="https://www.bloomberg.com/news/features/2026-10-04/billionaire-exodus-from-uk-leaves-160-billion-hole" TargetMode="External"/><Relationship Id="rId35" Type="http://schemas.openxmlformats.org/officeDocument/2006/relationships/hyperlink" Target="https://www.bloomberg.com/news/features/2026-10-04/billionaire-exodus-from-uk-leaves-160-billion-hole" TargetMode="External"/><Relationship Id="rId43" Type="http://schemas.openxmlformats.org/officeDocument/2006/relationships/hyperlink" Target="https://www.bloomberg.com/billionaires/profiles/nassef-o-sawiris/" TargetMode="External"/><Relationship Id="rId48" Type="http://schemas.openxmlformats.org/officeDocument/2006/relationships/hyperlink" Target="https://www.bloomberg.com/billionaires/profiles/sunil-b-mittal/" TargetMode="External"/><Relationship Id="rId56" Type="http://schemas.openxmlformats.org/officeDocument/2006/relationships/hyperlink" Target="https://www.bloomberg.com/billionaires/profiles/lakshmi-n-mittal/" TargetMode="External"/><Relationship Id="rId8" Type="http://schemas.openxmlformats.org/officeDocument/2006/relationships/hyperlink" Target="https://www.bloomberg.com/quote/2702920Z:LN" TargetMode="External"/><Relationship Id="rId51" Type="http://schemas.openxmlformats.org/officeDocument/2006/relationships/hyperlink" Target="https://www.bloomberg.com/billionaires/profiles/lakshmi-n-mittal/" TargetMode="External"/><Relationship Id="rId3" Type="http://schemas.openxmlformats.org/officeDocument/2006/relationships/hyperlink" Target="https://www.bloomberg.com/news/features/2026-10-04/billionaire-exodus-from-uk-leaves-160-billion-hole" TargetMode="External"/><Relationship Id="rId12" Type="http://schemas.openxmlformats.org/officeDocument/2006/relationships/hyperlink" Target="https://www.bloomberg.com/quote/BIRET:IN" TargetMode="External"/><Relationship Id="rId17" Type="http://schemas.openxmlformats.org/officeDocument/2006/relationships/hyperlink" Target="https://www.bloomberg.com/quote/INSW:US" TargetMode="External"/><Relationship Id="rId25" Type="http://schemas.openxmlformats.org/officeDocument/2006/relationships/hyperlink" Target="https://www.bloomberg.com/quote/NOL:NO" TargetMode="External"/><Relationship Id="rId33" Type="http://schemas.openxmlformats.org/officeDocument/2006/relationships/hyperlink" Target="https://www.bloomberg.com/quote/ADS:GR" TargetMode="External"/><Relationship Id="rId38" Type="http://schemas.openxmlformats.org/officeDocument/2006/relationships/hyperlink" Target="https://www.bloomberg.com/news/features/2026-10-04/billionaire-exodus-from-uk-leaves-160-billion-hole" TargetMode="External"/><Relationship Id="rId46" Type="http://schemas.openxmlformats.org/officeDocument/2006/relationships/hyperlink" Target="https://www.bloomberg.com/billionaires/profiles/sunil-b-mittal/" TargetMode="External"/><Relationship Id="rId59" Type="http://schemas.openxmlformats.org/officeDocument/2006/relationships/printerSettings" Target="../printerSettings/printerSettings1.bin"/><Relationship Id="rId20" Type="http://schemas.openxmlformats.org/officeDocument/2006/relationships/hyperlink" Target="https://www.bloomberg.com/quote/VAL:US" TargetMode="External"/><Relationship Id="rId41" Type="http://schemas.openxmlformats.org/officeDocument/2006/relationships/hyperlink" Target="https://www.bloomberg.com/billionaires/profiles/nassef-o-sawiris/" TargetMode="External"/><Relationship Id="rId54" Type="http://schemas.openxmlformats.org/officeDocument/2006/relationships/hyperlink" Target="https://www.bloomberg.com/billionaires/profiles/lakshmi-n-mittal/" TargetMode="External"/><Relationship Id="rId62" Type="http://schemas.microsoft.com/office/2017/10/relationships/threadedComment" Target="../threadedComments/threadedComment1.xml"/><Relationship Id="rId1" Type="http://schemas.openxmlformats.org/officeDocument/2006/relationships/hyperlink" Target="https://www.bloomberg.com/billionaires/profiles/lakshmi-n-mittal/" TargetMode="External"/><Relationship Id="rId6" Type="http://schemas.openxmlformats.org/officeDocument/2006/relationships/hyperlink" Target="https://www.bloomberg.com/profile/company/0526794D:IN" TargetMode="External"/><Relationship Id="rId15" Type="http://schemas.openxmlformats.org/officeDocument/2006/relationships/hyperlink" Target="https://www.bloomberg.com/quote/FRO:NO" TargetMode="External"/><Relationship Id="rId23" Type="http://schemas.openxmlformats.org/officeDocument/2006/relationships/hyperlink" Target="https://www.bloomberg.com/quote/BWLPG:NO" TargetMode="External"/><Relationship Id="rId28" Type="http://schemas.openxmlformats.org/officeDocument/2006/relationships/hyperlink" Target="https://www.bloomberg.com/quote/ARCH:NO" TargetMode="External"/><Relationship Id="rId36" Type="http://schemas.openxmlformats.org/officeDocument/2006/relationships/hyperlink" Target="https://www.bloomberg.com/quote/ORAS:EY" TargetMode="External"/><Relationship Id="rId49" Type="http://schemas.openxmlformats.org/officeDocument/2006/relationships/hyperlink" Target="https://www.bloomberg.com/billionaires/profiles/john-fredriksen/" TargetMode="External"/><Relationship Id="rId57" Type="http://schemas.openxmlformats.org/officeDocument/2006/relationships/hyperlink" Target="https://www.bloomberg.com/billionaires/profiles/lakshmi-n-mittal/" TargetMode="External"/><Relationship Id="rId10" Type="http://schemas.openxmlformats.org/officeDocument/2006/relationships/hyperlink" Target="https://www.bloomberg.com/billionaires/profiles/sunil-b-mittal/" TargetMode="External"/><Relationship Id="rId31" Type="http://schemas.openxmlformats.org/officeDocument/2006/relationships/hyperlink" Target="https://www.bloomberg.com/news/features/2026-10-04/billionaire-exodus-from-uk-leaves-160-billion-hole" TargetMode="External"/><Relationship Id="rId44" Type="http://schemas.openxmlformats.org/officeDocument/2006/relationships/hyperlink" Target="https://www.bloomberg.com/news/features/2026-10-04/billionaire-exodus-from-uk-leaves-160-billion-hole" TargetMode="External"/><Relationship Id="rId52" Type="http://schemas.openxmlformats.org/officeDocument/2006/relationships/hyperlink" Target="https://www.bloomberg.com/billionaires/profiles/lakshmi-n-mittal/" TargetMode="External"/><Relationship Id="rId60" Type="http://schemas.openxmlformats.org/officeDocument/2006/relationships/vmlDrawing" Target="../drawings/vmlDrawing1.vml"/><Relationship Id="rId4" Type="http://schemas.openxmlformats.org/officeDocument/2006/relationships/hyperlink" Target="https://www.bloomberg.com/quote/MT:NA" TargetMode="External"/><Relationship Id="rId9" Type="http://schemas.openxmlformats.org/officeDocument/2006/relationships/hyperlink" Target="https://www.bloomberg.com/quote/BHARTI: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BE102-9944-40A8-A35F-2C21353D4AF2}">
  <dimension ref="A1:L53"/>
  <sheetViews>
    <sheetView tabSelected="1" workbookViewId="0">
      <pane xSplit="1" topLeftCell="B1" activePane="topRight" state="frozen"/>
      <selection pane="topRight"/>
    </sheetView>
  </sheetViews>
  <sheetFormatPr defaultColWidth="8.88671875" defaultRowHeight="14.4" x14ac:dyDescent="0.3"/>
  <cols>
    <col min="1" max="1" width="40.88671875" bestFit="1" customWidth="1"/>
    <col min="2" max="2" width="15.6640625" style="14" customWidth="1"/>
    <col min="3" max="3" width="11.33203125" style="15" customWidth="1"/>
    <col min="4" max="4" width="14.44140625" bestFit="1" customWidth="1"/>
    <col min="5" max="5" width="24.6640625" bestFit="1" customWidth="1"/>
    <col min="6" max="6" width="14.88671875" style="16" customWidth="1"/>
    <col min="7" max="11" width="14.88671875" customWidth="1"/>
    <col min="12" max="12" width="45.6640625" customWidth="1"/>
  </cols>
  <sheetData>
    <row r="1" spans="1:12" s="11" customFormat="1" ht="57.6" x14ac:dyDescent="0.3">
      <c r="A1" s="11" t="s">
        <v>0</v>
      </c>
      <c r="B1" s="12" t="s">
        <v>1</v>
      </c>
      <c r="C1" s="2" t="s">
        <v>2</v>
      </c>
      <c r="D1" s="3" t="s">
        <v>3</v>
      </c>
      <c r="E1" s="11" t="s">
        <v>4</v>
      </c>
      <c r="F1" s="13" t="s">
        <v>5</v>
      </c>
      <c r="G1" s="11" t="s">
        <v>6</v>
      </c>
      <c r="H1" s="11" t="s">
        <v>7</v>
      </c>
      <c r="I1" s="11" t="s">
        <v>8</v>
      </c>
      <c r="J1" s="11" t="s">
        <v>9</v>
      </c>
      <c r="K1" s="11" t="s">
        <v>10</v>
      </c>
      <c r="L1" s="18" t="s">
        <v>11</v>
      </c>
    </row>
    <row r="2" spans="1:12" x14ac:dyDescent="0.3">
      <c r="A2" t="s">
        <v>12</v>
      </c>
      <c r="B2" s="14" t="s">
        <v>13</v>
      </c>
      <c r="C2" s="15">
        <v>3.8</v>
      </c>
      <c r="D2" t="s">
        <v>14</v>
      </c>
      <c r="E2" t="s">
        <v>15</v>
      </c>
      <c r="F2" s="5">
        <v>3.8</v>
      </c>
      <c r="G2" t="s">
        <v>16</v>
      </c>
      <c r="H2" s="1">
        <f>SUMIFS(F2,G2,"&lt;&gt;UK",G2,"&lt;&gt;Unknown",G2, "&lt;&gt;Cash")/C2</f>
        <v>0</v>
      </c>
      <c r="I2" s="1">
        <f>SUMIF(G2,"UK",F2)/C2</f>
        <v>1</v>
      </c>
      <c r="J2" s="1">
        <f>SUMIF(G2,"Cash",F2)/C2</f>
        <v>0</v>
      </c>
      <c r="K2" s="8" t="s">
        <v>17</v>
      </c>
      <c r="L2" t="s">
        <v>18</v>
      </c>
    </row>
    <row r="3" spans="1:12" x14ac:dyDescent="0.3">
      <c r="A3" s="4" t="s">
        <v>19</v>
      </c>
      <c r="B3" s="14" t="s">
        <v>20</v>
      </c>
      <c r="C3" s="15">
        <v>9.6</v>
      </c>
      <c r="D3" t="s">
        <v>21</v>
      </c>
      <c r="E3" s="5" t="s">
        <v>22</v>
      </c>
      <c r="F3" s="5">
        <v>1.24</v>
      </c>
      <c r="G3" t="s">
        <v>23</v>
      </c>
      <c r="H3" s="1">
        <f>SUMIFS(F3:F7,G3:G7,"&lt;&gt;UK",G3:G7,"&lt;&gt;Unknown",G3:G7, "&lt;&gt;Cash")/C3</f>
        <v>0.26287500000000003</v>
      </c>
      <c r="I3" s="1">
        <f>SUMIF(G3:G7,"UK",F3:F7)/C3</f>
        <v>3.4375000000000003E-2</v>
      </c>
      <c r="J3" s="1">
        <f>SUMIF(G3:G7,"Cash",F3:F7)/C3</f>
        <v>0.703125</v>
      </c>
      <c r="K3" s="8" t="s">
        <v>17</v>
      </c>
      <c r="L3" t="s">
        <v>24</v>
      </c>
    </row>
    <row r="4" spans="1:12" x14ac:dyDescent="0.3">
      <c r="E4" s="4" t="s">
        <v>25</v>
      </c>
      <c r="F4" s="5">
        <v>0.80120000000000002</v>
      </c>
      <c r="G4" t="s">
        <v>26</v>
      </c>
      <c r="K4" s="8" t="s">
        <v>17</v>
      </c>
    </row>
    <row r="5" spans="1:12" x14ac:dyDescent="0.3">
      <c r="E5" s="5" t="s">
        <v>27</v>
      </c>
      <c r="F5" s="5">
        <v>0.4824</v>
      </c>
      <c r="G5" t="s">
        <v>28</v>
      </c>
      <c r="K5" s="8" t="s">
        <v>17</v>
      </c>
    </row>
    <row r="6" spans="1:12" x14ac:dyDescent="0.3">
      <c r="E6" t="s">
        <v>29</v>
      </c>
      <c r="F6" s="5">
        <v>0.33</v>
      </c>
      <c r="G6" t="s">
        <v>16</v>
      </c>
      <c r="K6" s="8" t="s">
        <v>17</v>
      </c>
    </row>
    <row r="7" spans="1:12" x14ac:dyDescent="0.3">
      <c r="E7" s="16" t="s">
        <v>30</v>
      </c>
      <c r="F7" s="5">
        <v>6.75</v>
      </c>
      <c r="G7" t="s">
        <v>30</v>
      </c>
      <c r="K7" s="8" t="s">
        <v>17</v>
      </c>
    </row>
    <row r="8" spans="1:12" x14ac:dyDescent="0.3">
      <c r="A8" t="s">
        <v>31</v>
      </c>
      <c r="B8" s="14" t="s">
        <v>13</v>
      </c>
      <c r="C8" s="15">
        <v>3.2</v>
      </c>
      <c r="D8" t="s">
        <v>32</v>
      </c>
      <c r="E8" t="s">
        <v>33</v>
      </c>
      <c r="F8" s="5">
        <v>3.2</v>
      </c>
      <c r="G8" t="s">
        <v>16</v>
      </c>
      <c r="H8" s="1">
        <f>SUMIFS(F8,G8,"&lt;&gt;UK",G8,"&lt;&gt;Unknown",G8, "&lt;&gt;Cash")/C8</f>
        <v>0</v>
      </c>
      <c r="I8" s="1">
        <f>SUMIF(G8,"UK",F8)/C8</f>
        <v>1</v>
      </c>
      <c r="J8" s="1">
        <f>SUMIF(G8,"Cash",F8)/C8</f>
        <v>0</v>
      </c>
      <c r="K8" s="8" t="s">
        <v>17</v>
      </c>
      <c r="L8" t="s">
        <v>34</v>
      </c>
    </row>
    <row r="9" spans="1:12" x14ac:dyDescent="0.3">
      <c r="A9" s="4" t="s">
        <v>35</v>
      </c>
      <c r="B9" s="14" t="s">
        <v>36</v>
      </c>
      <c r="C9" s="15">
        <v>23.3</v>
      </c>
      <c r="D9" t="s">
        <v>26</v>
      </c>
      <c r="E9" s="4" t="s">
        <v>37</v>
      </c>
      <c r="F9" s="5">
        <v>24.6</v>
      </c>
      <c r="G9" t="s">
        <v>38</v>
      </c>
      <c r="H9" s="1">
        <f>SUMIFS(F9:F12,G9:G12,"&lt;&gt;UK",G9:G12,"&lt;&gt;Unknown",G9:G12, "&lt;&gt;Cash")/C9</f>
        <v>1.0698583690987125</v>
      </c>
      <c r="I9" s="1">
        <f>SUMIF(G9:G12,"UK",F9:F12)/C9</f>
        <v>0</v>
      </c>
      <c r="J9" s="1">
        <f>SUMIF(G9:G12,"Cash",F9:F12)/C9</f>
        <v>0</v>
      </c>
      <c r="K9" s="8" t="s">
        <v>39</v>
      </c>
      <c r="L9" t="s">
        <v>40</v>
      </c>
    </row>
    <row r="10" spans="1:12" x14ac:dyDescent="0.3">
      <c r="E10" s="4" t="s">
        <v>41</v>
      </c>
      <c r="F10" s="5">
        <v>0.1883</v>
      </c>
      <c r="G10" t="s">
        <v>42</v>
      </c>
      <c r="K10" s="8" t="s">
        <v>39</v>
      </c>
    </row>
    <row r="11" spans="1:12" x14ac:dyDescent="0.3">
      <c r="E11" s="4" t="s">
        <v>43</v>
      </c>
      <c r="F11" s="5">
        <v>0.1394</v>
      </c>
      <c r="G11" t="s">
        <v>38</v>
      </c>
      <c r="K11" s="8" t="s">
        <v>39</v>
      </c>
    </row>
    <row r="12" spans="1:12" x14ac:dyDescent="0.3">
      <c r="E12" t="s">
        <v>44</v>
      </c>
      <c r="F12" s="5">
        <v>0.2732</v>
      </c>
      <c r="G12" t="s">
        <v>45</v>
      </c>
      <c r="K12" s="8" t="s">
        <v>39</v>
      </c>
    </row>
    <row r="13" spans="1:12" x14ac:dyDescent="0.3">
      <c r="A13" s="4" t="s">
        <v>46</v>
      </c>
      <c r="B13" s="14" t="s">
        <v>20</v>
      </c>
      <c r="C13" s="15">
        <v>19.2</v>
      </c>
      <c r="D13" t="s">
        <v>26</v>
      </c>
      <c r="E13" s="5" t="s">
        <v>47</v>
      </c>
      <c r="F13" s="5">
        <v>4.2300000000000004</v>
      </c>
      <c r="G13" t="s">
        <v>48</v>
      </c>
      <c r="H13" s="1">
        <f>SUMIFS(F13:F27,G13:G27,"&lt;&gt;UK",G13:G27,"&lt;&gt;Unknown",G13:G27, "&lt;&gt;Cash")/C13</f>
        <v>0.5295364583333334</v>
      </c>
      <c r="I13" s="1">
        <f>SUMIF(G13:G27,"UK",F13:F27)/C13</f>
        <v>0</v>
      </c>
      <c r="J13" s="1">
        <f>SUMIF(G13:G27,"Cash",F13:F27)/C13</f>
        <v>0.50260416666666674</v>
      </c>
      <c r="K13" s="8" t="s">
        <v>39</v>
      </c>
      <c r="L13" t="s">
        <v>49</v>
      </c>
    </row>
    <row r="14" spans="1:12" x14ac:dyDescent="0.3">
      <c r="E14" s="5" t="s">
        <v>50</v>
      </c>
      <c r="F14" s="5">
        <v>1.67</v>
      </c>
      <c r="G14" t="s">
        <v>48</v>
      </c>
      <c r="K14" s="8" t="s">
        <v>39</v>
      </c>
    </row>
    <row r="15" spans="1:12" x14ac:dyDescent="0.3">
      <c r="E15" s="5" t="s">
        <v>51</v>
      </c>
      <c r="F15" s="5">
        <v>0.84829999999999994</v>
      </c>
      <c r="G15" t="s">
        <v>52</v>
      </c>
      <c r="K15" s="8" t="s">
        <v>39</v>
      </c>
    </row>
    <row r="16" spans="1:12" x14ac:dyDescent="0.3">
      <c r="E16" s="5" t="s">
        <v>53</v>
      </c>
      <c r="F16" s="5">
        <v>0.71410000000000007</v>
      </c>
      <c r="G16" t="s">
        <v>54</v>
      </c>
      <c r="K16" s="8" t="s">
        <v>39</v>
      </c>
    </row>
    <row r="17" spans="1:12" x14ac:dyDescent="0.3">
      <c r="E17" s="5" t="s">
        <v>55</v>
      </c>
      <c r="F17" s="5">
        <v>0.63939999999999997</v>
      </c>
      <c r="G17" t="s">
        <v>52</v>
      </c>
      <c r="K17" s="8" t="s">
        <v>39</v>
      </c>
    </row>
    <row r="18" spans="1:12" x14ac:dyDescent="0.3">
      <c r="E18" s="5" t="s">
        <v>56</v>
      </c>
      <c r="F18" s="5">
        <v>0.46800000000000003</v>
      </c>
      <c r="G18" t="s">
        <v>57</v>
      </c>
      <c r="K18" s="8" t="s">
        <v>39</v>
      </c>
    </row>
    <row r="19" spans="1:12" x14ac:dyDescent="0.3">
      <c r="E19" s="5" t="s">
        <v>58</v>
      </c>
      <c r="F19" s="5">
        <v>0.40289999999999998</v>
      </c>
      <c r="G19" t="s">
        <v>59</v>
      </c>
      <c r="K19" s="8" t="s">
        <v>39</v>
      </c>
    </row>
    <row r="20" spans="1:12" x14ac:dyDescent="0.3">
      <c r="E20" s="5" t="s">
        <v>60</v>
      </c>
      <c r="F20" s="5">
        <v>0.3417</v>
      </c>
      <c r="G20" t="s">
        <v>48</v>
      </c>
      <c r="K20" s="8" t="s">
        <v>39</v>
      </c>
    </row>
    <row r="21" spans="1:12" x14ac:dyDescent="0.3">
      <c r="E21" s="5" t="s">
        <v>61</v>
      </c>
      <c r="F21" s="5">
        <v>0.31339999999999996</v>
      </c>
      <c r="G21" t="s">
        <v>62</v>
      </c>
      <c r="K21" s="8" t="s">
        <v>39</v>
      </c>
    </row>
    <row r="22" spans="1:12" x14ac:dyDescent="0.3">
      <c r="E22" s="5" t="s">
        <v>63</v>
      </c>
      <c r="F22" s="5">
        <v>0.16619999999999999</v>
      </c>
      <c r="G22" t="s">
        <v>48</v>
      </c>
      <c r="K22" s="8" t="s">
        <v>39</v>
      </c>
    </row>
    <row r="23" spans="1:12" x14ac:dyDescent="0.3">
      <c r="E23" s="5" t="s">
        <v>64</v>
      </c>
      <c r="F23" s="5">
        <v>0.1212</v>
      </c>
      <c r="G23" t="s">
        <v>54</v>
      </c>
      <c r="K23" s="8" t="s">
        <v>39</v>
      </c>
    </row>
    <row r="24" spans="1:12" x14ac:dyDescent="0.3">
      <c r="E24" s="5" t="s">
        <v>65</v>
      </c>
      <c r="F24" s="5">
        <v>0.1125</v>
      </c>
      <c r="G24" t="s">
        <v>48</v>
      </c>
      <c r="K24" s="8" t="s">
        <v>39</v>
      </c>
    </row>
    <row r="25" spans="1:12" x14ac:dyDescent="0.3">
      <c r="E25" s="5" t="s">
        <v>66</v>
      </c>
      <c r="F25" s="5">
        <v>7.0400000000000004E-2</v>
      </c>
      <c r="G25" t="s">
        <v>48</v>
      </c>
      <c r="K25" s="8" t="s">
        <v>39</v>
      </c>
    </row>
    <row r="26" spans="1:12" x14ac:dyDescent="0.3">
      <c r="E26" s="5" t="s">
        <v>67</v>
      </c>
      <c r="F26" s="5">
        <v>6.9000000000000006E-2</v>
      </c>
      <c r="G26" t="s">
        <v>48</v>
      </c>
      <c r="K26" s="8" t="s">
        <v>39</v>
      </c>
    </row>
    <row r="27" spans="1:12" x14ac:dyDescent="0.3">
      <c r="E27" s="16" t="s">
        <v>30</v>
      </c>
      <c r="F27" s="5">
        <v>9.65</v>
      </c>
      <c r="G27" t="s">
        <v>30</v>
      </c>
      <c r="K27" s="8" t="s">
        <v>39</v>
      </c>
    </row>
    <row r="28" spans="1:12" x14ac:dyDescent="0.3">
      <c r="A28" t="s">
        <v>68</v>
      </c>
      <c r="B28" s="14" t="s">
        <v>13</v>
      </c>
      <c r="C28" s="15">
        <v>18</v>
      </c>
      <c r="D28" t="s">
        <v>69</v>
      </c>
      <c r="E28" t="s">
        <v>70</v>
      </c>
      <c r="F28" s="5">
        <v>18</v>
      </c>
      <c r="G28" t="s">
        <v>69</v>
      </c>
      <c r="H28" s="1">
        <f>SUMIFS(F28:F28,G28:G28,"&lt;&gt;UK",G28:G28,"&lt;&gt;Unknown",G28:G28, "&lt;&gt;Cash")/C28</f>
        <v>1</v>
      </c>
      <c r="I28" s="1">
        <f>SUMIF(G28,"UK",F28)/C28</f>
        <v>0</v>
      </c>
      <c r="J28" s="1">
        <f>SUMIF(G28,"Cash",F28)/C28</f>
        <v>0</v>
      </c>
      <c r="K28" s="8" t="s">
        <v>39</v>
      </c>
      <c r="L28" t="s">
        <v>71</v>
      </c>
    </row>
    <row r="29" spans="1:12" x14ac:dyDescent="0.3">
      <c r="A29" t="s">
        <v>72</v>
      </c>
      <c r="B29" s="14" t="s">
        <v>13</v>
      </c>
      <c r="C29" s="15">
        <v>5.3</v>
      </c>
      <c r="D29" t="s">
        <v>73</v>
      </c>
      <c r="E29" t="s">
        <v>74</v>
      </c>
      <c r="F29" s="5">
        <v>5.3</v>
      </c>
      <c r="G29" t="s">
        <v>73</v>
      </c>
      <c r="H29" s="1">
        <f>SUMIFS(F29,G29,"&lt;&gt;UK",G29,"&lt;&gt;Unknown",G29, "&lt;&gt;Cash")/C29</f>
        <v>1</v>
      </c>
      <c r="I29" s="1">
        <f>SUMIF(G29,"UK",F29)/C29</f>
        <v>0</v>
      </c>
      <c r="J29" s="1">
        <f>SUMIF(G29,"Cash",F29)/C29</f>
        <v>0</v>
      </c>
      <c r="K29" s="8" t="s">
        <v>39</v>
      </c>
      <c r="L29" t="s">
        <v>75</v>
      </c>
    </row>
    <row r="30" spans="1:12" x14ac:dyDescent="0.3">
      <c r="A30" s="4" t="s">
        <v>76</v>
      </c>
      <c r="B30" s="14" t="s">
        <v>20</v>
      </c>
      <c r="C30" s="15">
        <v>40.799999999999997</v>
      </c>
      <c r="D30" t="s">
        <v>77</v>
      </c>
      <c r="E30" s="4" t="s">
        <v>78</v>
      </c>
      <c r="F30" s="5">
        <v>21.1</v>
      </c>
      <c r="G30" t="s">
        <v>79</v>
      </c>
      <c r="H30" s="1">
        <f>SUMIFS(F30:F36,G30:G36,"&lt;&gt;UK",G30:G36,"&lt;&gt;Unknown", G30:G36, "&lt;&gt;Cash")/C30</f>
        <v>0.57769607843137261</v>
      </c>
      <c r="I30" s="1">
        <f>SUMIF(G30:G36,"UK",F30:F36)/C30</f>
        <v>1.0007352941176471E-2</v>
      </c>
      <c r="J30" s="1">
        <f>SUMIF(G30:G36,"Cash",F30:F36)/C30</f>
        <v>0.34313725490196079</v>
      </c>
      <c r="K30" s="6" t="s">
        <v>13</v>
      </c>
    </row>
    <row r="31" spans="1:12" x14ac:dyDescent="0.3">
      <c r="E31" s="4" t="s">
        <v>80</v>
      </c>
      <c r="F31" s="5">
        <v>1.27</v>
      </c>
      <c r="G31" t="s">
        <v>79</v>
      </c>
      <c r="K31" s="6" t="s">
        <v>13</v>
      </c>
    </row>
    <row r="32" spans="1:12" x14ac:dyDescent="0.3">
      <c r="E32" s="4" t="s">
        <v>81</v>
      </c>
      <c r="F32" s="5">
        <v>1.2</v>
      </c>
      <c r="G32" t="s">
        <v>38</v>
      </c>
      <c r="K32" s="6" t="s">
        <v>13</v>
      </c>
    </row>
    <row r="33" spans="1:11" x14ac:dyDescent="0.3">
      <c r="E33" t="s">
        <v>82</v>
      </c>
      <c r="F33" s="5">
        <v>0.375</v>
      </c>
      <c r="G33" t="s">
        <v>16</v>
      </c>
      <c r="K33" s="6" t="s">
        <v>13</v>
      </c>
    </row>
    <row r="34" spans="1:11" x14ac:dyDescent="0.3">
      <c r="E34" t="s">
        <v>83</v>
      </c>
      <c r="F34" s="5">
        <v>2.3E-2</v>
      </c>
      <c r="G34" t="s">
        <v>16</v>
      </c>
      <c r="K34" s="6" t="s">
        <v>13</v>
      </c>
    </row>
    <row r="35" spans="1:11" x14ac:dyDescent="0.3">
      <c r="E35" s="4" t="s">
        <v>84</v>
      </c>
      <c r="F35" s="5">
        <v>1.03E-2</v>
      </c>
      <c r="G35" t="s">
        <v>16</v>
      </c>
      <c r="K35" s="6" t="s">
        <v>13</v>
      </c>
    </row>
    <row r="36" spans="1:11" x14ac:dyDescent="0.3">
      <c r="E36" t="s">
        <v>30</v>
      </c>
      <c r="F36" s="5">
        <v>14</v>
      </c>
      <c r="G36" t="s">
        <v>30</v>
      </c>
      <c r="K36" s="6" t="s">
        <v>13</v>
      </c>
    </row>
    <row r="37" spans="1:11" x14ac:dyDescent="0.3">
      <c r="A37" t="s">
        <v>85</v>
      </c>
      <c r="B37" s="14" t="s">
        <v>13</v>
      </c>
      <c r="C37" s="15">
        <v>11.2</v>
      </c>
      <c r="D37" t="s">
        <v>86</v>
      </c>
      <c r="E37" s="4" t="s">
        <v>87</v>
      </c>
      <c r="F37" s="5">
        <v>11.2</v>
      </c>
      <c r="G37" t="s">
        <v>16</v>
      </c>
      <c r="H37" s="1">
        <f t="shared" ref="H37:H42" si="0">SUMIFS(F37,G37,"&lt;&gt;UK",G37,"&lt;&gt;Unknown",G37, "&lt;&gt;Cash")/C37</f>
        <v>0</v>
      </c>
      <c r="I37" s="1">
        <f t="shared" ref="I37:I42" si="1">SUMIF(G37,"UK",F37)/C37</f>
        <v>1</v>
      </c>
      <c r="J37" s="1">
        <f t="shared" ref="J37:J42" si="2">SUMIF(G37,"Cash",F37)/C37</f>
        <v>0</v>
      </c>
      <c r="K37" s="6" t="s">
        <v>13</v>
      </c>
    </row>
    <row r="38" spans="1:11" x14ac:dyDescent="0.3">
      <c r="A38" t="s">
        <v>88</v>
      </c>
      <c r="B38" s="14" t="s">
        <v>13</v>
      </c>
      <c r="C38" s="15">
        <v>6.8</v>
      </c>
      <c r="D38" t="s">
        <v>86</v>
      </c>
      <c r="E38" t="s">
        <v>89</v>
      </c>
      <c r="F38" s="5">
        <v>6.8</v>
      </c>
      <c r="G38" t="s">
        <v>16</v>
      </c>
      <c r="H38" s="1">
        <f t="shared" si="0"/>
        <v>0</v>
      </c>
      <c r="I38" s="1">
        <f t="shared" si="1"/>
        <v>1</v>
      </c>
      <c r="J38" s="1">
        <f t="shared" si="2"/>
        <v>0</v>
      </c>
      <c r="K38" s="6" t="s">
        <v>13</v>
      </c>
    </row>
    <row r="39" spans="1:11" x14ac:dyDescent="0.3">
      <c r="A39" t="s">
        <v>90</v>
      </c>
      <c r="B39" s="14" t="s">
        <v>13</v>
      </c>
      <c r="C39" s="15">
        <v>5</v>
      </c>
      <c r="D39" t="s">
        <v>14</v>
      </c>
      <c r="E39" t="s">
        <v>91</v>
      </c>
      <c r="F39" s="5">
        <v>5</v>
      </c>
      <c r="G39" t="s">
        <v>16</v>
      </c>
      <c r="H39" s="1">
        <f t="shared" si="0"/>
        <v>0</v>
      </c>
      <c r="I39" s="1">
        <f t="shared" si="1"/>
        <v>1</v>
      </c>
      <c r="J39" s="1">
        <f t="shared" si="2"/>
        <v>0</v>
      </c>
      <c r="K39" s="6" t="s">
        <v>13</v>
      </c>
    </row>
    <row r="40" spans="1:11" x14ac:dyDescent="0.3">
      <c r="A40" t="s">
        <v>92</v>
      </c>
      <c r="B40" s="14" t="s">
        <v>13</v>
      </c>
      <c r="C40" s="15">
        <v>4.0999999999999996</v>
      </c>
      <c r="D40" t="s">
        <v>86</v>
      </c>
      <c r="E40" t="s">
        <v>93</v>
      </c>
      <c r="F40" s="5">
        <v>4.0999999999999996</v>
      </c>
      <c r="G40" t="s">
        <v>16</v>
      </c>
      <c r="H40" s="1">
        <f t="shared" si="0"/>
        <v>0</v>
      </c>
      <c r="I40" s="1">
        <f t="shared" si="1"/>
        <v>1</v>
      </c>
      <c r="J40" s="1">
        <f t="shared" si="2"/>
        <v>0</v>
      </c>
      <c r="K40" s="6" t="s">
        <v>13</v>
      </c>
    </row>
    <row r="41" spans="1:11" x14ac:dyDescent="0.3">
      <c r="A41" t="s">
        <v>94</v>
      </c>
      <c r="B41" s="14" t="s">
        <v>13</v>
      </c>
      <c r="C41" s="15">
        <v>4</v>
      </c>
      <c r="D41" t="s">
        <v>59</v>
      </c>
      <c r="E41" t="s">
        <v>95</v>
      </c>
      <c r="F41" s="5">
        <v>4</v>
      </c>
      <c r="G41" t="s">
        <v>16</v>
      </c>
      <c r="H41" s="1">
        <f t="shared" si="0"/>
        <v>0</v>
      </c>
      <c r="I41" s="1">
        <f t="shared" si="1"/>
        <v>1</v>
      </c>
      <c r="J41" s="1">
        <f t="shared" si="2"/>
        <v>0</v>
      </c>
      <c r="K41" s="6" t="s">
        <v>13</v>
      </c>
    </row>
    <row r="42" spans="1:11" x14ac:dyDescent="0.3">
      <c r="A42" t="s">
        <v>96</v>
      </c>
      <c r="B42" s="14" t="s">
        <v>13</v>
      </c>
      <c r="C42" s="15">
        <v>4</v>
      </c>
      <c r="D42" t="s">
        <v>14</v>
      </c>
      <c r="E42" t="s">
        <v>97</v>
      </c>
      <c r="F42" s="5">
        <v>4</v>
      </c>
      <c r="G42" t="s">
        <v>42</v>
      </c>
      <c r="H42" s="1">
        <f t="shared" si="0"/>
        <v>1</v>
      </c>
      <c r="I42" s="1">
        <f t="shared" si="1"/>
        <v>0</v>
      </c>
      <c r="J42" s="1">
        <f t="shared" si="2"/>
        <v>0</v>
      </c>
      <c r="K42" s="6" t="s">
        <v>13</v>
      </c>
    </row>
    <row r="43" spans="1:11" x14ac:dyDescent="0.3">
      <c r="B43" s="17"/>
    </row>
    <row r="45" spans="1:11" ht="21" x14ac:dyDescent="0.4">
      <c r="A45" s="19" t="s">
        <v>98</v>
      </c>
      <c r="B45" s="20"/>
      <c r="C45" s="21"/>
      <c r="D45" s="22"/>
    </row>
    <row r="46" spans="1:11" x14ac:dyDescent="0.3">
      <c r="A46" s="22"/>
      <c r="B46" s="23" t="s">
        <v>99</v>
      </c>
      <c r="C46" s="24" t="s">
        <v>100</v>
      </c>
      <c r="D46" s="22"/>
    </row>
    <row r="47" spans="1:11" x14ac:dyDescent="0.3">
      <c r="A47" s="25" t="s">
        <v>101</v>
      </c>
      <c r="B47" s="26">
        <v>160</v>
      </c>
      <c r="C47" s="21"/>
      <c r="D47" s="22"/>
    </row>
    <row r="48" spans="1:11" x14ac:dyDescent="0.3">
      <c r="A48" s="25" t="s">
        <v>102</v>
      </c>
      <c r="B48" s="26">
        <f>SUMIFS(F:F,G:G,"&lt;&gt;UK",G:G,"&lt;&gt;Unknown", G:G,"&lt;&gt;Cash")</f>
        <v>88.488400000000013</v>
      </c>
      <c r="C48" s="27">
        <f>B48/B47</f>
        <v>0.55305250000000006</v>
      </c>
      <c r="D48" s="22"/>
      <c r="F48"/>
    </row>
    <row r="49" spans="1:6" x14ac:dyDescent="0.3">
      <c r="A49" s="25" t="s">
        <v>103</v>
      </c>
      <c r="B49" s="26">
        <f>SUMIF(G:G,"UK",F:F)</f>
        <v>38.838299999999997</v>
      </c>
      <c r="C49" s="27">
        <f>B49/B47</f>
        <v>0.24273937499999998</v>
      </c>
      <c r="D49" s="22"/>
      <c r="F49"/>
    </row>
    <row r="50" spans="1:6" x14ac:dyDescent="0.3">
      <c r="A50" s="9" t="s">
        <v>104</v>
      </c>
      <c r="B50" s="10">
        <f>SUMIFS(F:F,G:G,"UK",K:K,"N")</f>
        <v>31.508299999999998</v>
      </c>
      <c r="C50" s="8">
        <f>B50/B47</f>
        <v>0.196926875</v>
      </c>
      <c r="D50" s="7"/>
    </row>
    <row r="51" spans="1:6" x14ac:dyDescent="0.3">
      <c r="A51" s="25" t="s">
        <v>105</v>
      </c>
      <c r="B51" s="26">
        <f>SUMIF(G:G,"Cash",F:F)</f>
        <v>30.4</v>
      </c>
      <c r="C51" s="27">
        <f>B51/B47</f>
        <v>0.19</v>
      </c>
      <c r="D51" s="22"/>
    </row>
    <row r="53" spans="1:6" x14ac:dyDescent="0.3">
      <c r="A53" s="18"/>
    </row>
  </sheetData>
  <sortState xmlns:xlrd2="http://schemas.microsoft.com/office/spreadsheetml/2017/richdata2" ref="A3:L29">
    <sortCondition ref="K3:K29"/>
  </sortState>
  <hyperlinks>
    <hyperlink ref="A30" r:id="rId1" location="bbi" xr:uid="{7F219ED5-46C1-4F7E-9C5F-E6BB41524325}"/>
    <hyperlink ref="C1" r:id="rId2" display="Net worth (Bloomberg)(billions)" xr:uid="{81D2570B-376B-4891-900E-D433B8A0E19E}"/>
    <hyperlink ref="D1" r:id="rId3" display="New residence (Bloomberg)" xr:uid="{1C565FBE-8031-4632-BAFA-0628747481A0}"/>
    <hyperlink ref="E30" r:id="rId4" xr:uid="{075CC3D5-B470-482A-A741-B1A52BE3953A}"/>
    <hyperlink ref="E31" r:id="rId5" xr:uid="{DB31BDC4-748D-4F01-A792-CD7619147A3F}"/>
    <hyperlink ref="E32" r:id="rId6" xr:uid="{40945017-4473-4CFE-AA4F-9E293AE822BD}"/>
    <hyperlink ref="F3:F9" r:id="rId7" location="bbi" display="https://www.bloomberg.com/billionaires/profiles/lakshmi-n-mittal/ - bbi" xr:uid="{687BFEE5-D2A8-4E30-8D73-FDA1DC1A4F70}"/>
    <hyperlink ref="E35" r:id="rId8" xr:uid="{9CAC69B6-6E48-459B-95AF-DD9BEBE06E2A}"/>
    <hyperlink ref="E9" r:id="rId9" xr:uid="{C800E7CF-AA0D-4AE0-8D30-1DCF479BA93C}"/>
    <hyperlink ref="A9" r:id="rId10" location="bbi" display="Shravin Bharti Mittal*" xr:uid="{18B1A92A-2856-4E47-A594-AAAB074C1585}"/>
    <hyperlink ref="E10" r:id="rId11" xr:uid="{B7C107A5-B34B-432F-A811-CC15AD836543}"/>
    <hyperlink ref="E11" r:id="rId12" display="Brookfield India Real Estate Turst" xr:uid="{8F6A294E-3BB6-48D1-B41C-D35FC528BB4C}"/>
    <hyperlink ref="F10:F13" r:id="rId13" location="bbi" display="https://www.bloomberg.com/billionaires/profiles/sunil-b-mittal/ - bbi" xr:uid="{2D3A6574-2568-4861-B868-6BC4E7CC1710}"/>
    <hyperlink ref="A13" r:id="rId14" location="bbi" xr:uid="{6BEDCBDE-CF99-4F2C-A227-28E0935338F2}"/>
    <hyperlink ref="E13" r:id="rId15" xr:uid="{E751043F-5241-47CA-B33A-81D69C78E9EF}"/>
    <hyperlink ref="E14" r:id="rId16" xr:uid="{B6E5F242-59F1-4EC7-B8F6-FE8D4AC2576F}"/>
    <hyperlink ref="E15" r:id="rId17" xr:uid="{75D97381-C2F6-470E-A943-3BC849CFA8D3}"/>
    <hyperlink ref="E16" r:id="rId18" xr:uid="{C08A9528-3041-4E8D-A4DB-97C70CA64886}"/>
    <hyperlink ref="E18" r:id="rId19" xr:uid="{73C1F71E-1427-412F-914C-28B71315259C}"/>
    <hyperlink ref="E17" r:id="rId20" xr:uid="{844C8079-0D74-4F50-9AD7-41B2F926EEF9}"/>
    <hyperlink ref="E19" r:id="rId21" xr:uid="{2CBCB5B3-F52A-4F37-BE4C-EB40D04E7953}"/>
    <hyperlink ref="E20" r:id="rId22" xr:uid="{2F2279E7-DCFC-4821-BFC1-7A10EF137CC4}"/>
    <hyperlink ref="E21" r:id="rId23" xr:uid="{84EA879D-D799-42CA-8817-8166DC67238D}"/>
    <hyperlink ref="E22" r:id="rId24" xr:uid="{9CABE504-5CAC-4AF2-92B1-D2732641CA01}"/>
    <hyperlink ref="E23" r:id="rId25" xr:uid="{60BD2221-D5AF-4571-8A02-13B2B225F801}"/>
    <hyperlink ref="E24" r:id="rId26" xr:uid="{CD674107-1EC8-480F-B171-D300ED43483A}"/>
    <hyperlink ref="E25" r:id="rId27" xr:uid="{50114625-06B5-4102-89B2-E3E37BD3F35C}"/>
    <hyperlink ref="E26" r:id="rId28" xr:uid="{C0682CD2-ABD1-47EB-ABA0-2AF9B0FEDD09}"/>
    <hyperlink ref="F14:F28" r:id="rId29" location="bbi" display="https://www.bloomberg.com/billionaires/profiles/john-fredriksen/ - bbi" xr:uid="{238CB05B-9194-4A89-8503-D90584E95FE2}"/>
    <hyperlink ref="F28" r:id="rId30" display="https://www.bloomberg.com/news/features/2026-10-04/billionaire-exodus-from-uk-leaves-160-billion-hole" xr:uid="{41942E0E-0582-4ABA-81EA-76DDFC697447}"/>
    <hyperlink ref="E37" r:id="rId31" xr:uid="{F7952BD6-476D-44B9-AC09-E4B6FFBEA576}"/>
    <hyperlink ref="A3" r:id="rId32" location="bbi" xr:uid="{857AAE62-1A7C-406A-9845-DC7E3478FEA0}"/>
    <hyperlink ref="E3" r:id="rId33" xr:uid="{40E6A1F7-EFE5-4BEF-8B1D-25C86D5591FC}"/>
    <hyperlink ref="E5" r:id="rId34" xr:uid="{8EB13402-9447-4815-9DBD-C029585282A3}"/>
    <hyperlink ref="F35:F42" r:id="rId35" display="https://www.bloomberg.com/news/features/2026-10-04/billionaire-exodus-from-uk-leaves-160-billion-hole" xr:uid="{993936F2-A8F9-430E-9D18-50CDDD769D3B}"/>
    <hyperlink ref="E4" r:id="rId36" xr:uid="{1C9F373B-BA9B-4FF7-9326-69DAEDF7F3B7}"/>
    <hyperlink ref="F29:F34" r:id="rId37" location="bbi" display="https://www.bloomberg.com/billionaires/profiles/nassef-o-sawiris/ - bbi" xr:uid="{B8FDC704-5BDA-4696-9EB8-94EACB7D224C}"/>
    <hyperlink ref="F37" r:id="rId38" display="https://www.bloomberg.com/news/features/2026-10-04/billionaire-exodus-from-uk-leaves-160-billion-hole" xr:uid="{A79C78B7-A739-4D58-A93E-E520B4DF3BAB}"/>
    <hyperlink ref="F3" r:id="rId39" display="https://www.bloomberg.com/billionaires/profiles/nassef-o-sawiris/" xr:uid="{12274581-CEEE-8E42-BF7B-10E2B7DC8C8A}"/>
    <hyperlink ref="F4" r:id="rId40" display="https://www.bloomberg.com/billionaires/profiles/nassef-o-sawiris/" xr:uid="{990498CE-936F-6F4C-86F3-9D6BFF26E3B5}"/>
    <hyperlink ref="F5" r:id="rId41" display="https://www.bloomberg.com/billionaires/profiles/nassef-o-sawiris/" xr:uid="{B9D008FB-664D-BC49-8DFB-0D7B9AC8E891}"/>
    <hyperlink ref="F6" r:id="rId42" display="https://www.bloomberg.com/billionaires/profiles/nassef-o-sawiris/" xr:uid="{C3AC76BB-37EF-D041-909B-84DE49844B52}"/>
    <hyperlink ref="F7" r:id="rId43" display="https://www.bloomberg.com/billionaires/profiles/nassef-o-sawiris/" xr:uid="{FB53810D-9A29-BD41-8076-7C1F0BB8C9B2}"/>
    <hyperlink ref="F8" r:id="rId44" display="https://www.bloomberg.com/news/features/2026-10-04/billionaire-exodus-from-uk-leaves-160-billion-hole" xr:uid="{9819359E-C5BF-2E4E-BF1B-76498AF82525}"/>
    <hyperlink ref="F9" r:id="rId45" display="https://www.bloomberg.com/billionaires/profiles/sunil-b-mittal/" xr:uid="{FE2D7E9B-6935-7D43-B529-83E5FC7A48C6}"/>
    <hyperlink ref="F10" r:id="rId46" display="https://www.bloomberg.com/billionaires/profiles/sunil-b-mittal/" xr:uid="{8EAD637B-815B-284D-AA63-F10043A1348E}"/>
    <hyperlink ref="F11" r:id="rId47" display="https://www.bloomberg.com/billionaires/profiles/sunil-b-mittal/" xr:uid="{2CC951B3-E056-1C4F-8B78-69BE4F3D6216}"/>
    <hyperlink ref="F12" r:id="rId48" display="https://www.bloomberg.com/billionaires/profiles/sunil-b-mittal/" xr:uid="{F02E71BE-E1D5-024B-888C-572556152C27}"/>
    <hyperlink ref="F13" r:id="rId49" display="https://www.bloomberg.com/billionaires/profiles/john-fredriksen/" xr:uid="{C05D321D-3F81-FF4F-89AE-C9324B2AE701}"/>
    <hyperlink ref="F29" r:id="rId50" display="https://www.bloomberg.com/news/features/2026-10-04/billionaire-exodus-from-uk-leaves-160-billion-hole" xr:uid="{810CB237-1704-D44E-8453-4908B7E3F711}"/>
    <hyperlink ref="F30" r:id="rId51" display="https://www.bloomberg.com/billionaires/profiles/lakshmi-n-mittal/" xr:uid="{E164E09F-3BD0-EB48-9BCB-F5871D475B12}"/>
    <hyperlink ref="F31" r:id="rId52" display="https://www.bloomberg.com/billionaires/profiles/lakshmi-n-mittal/" xr:uid="{75EBBF22-7BC0-7345-BA7D-BA06F9D886E3}"/>
    <hyperlink ref="F32" r:id="rId53" display="https://www.bloomberg.com/billionaires/profiles/lakshmi-n-mittal/" xr:uid="{21D48724-C5E6-A54C-97AD-ABD80AFDB54C}"/>
    <hyperlink ref="F33" r:id="rId54" display="https://www.bloomberg.com/billionaires/profiles/lakshmi-n-mittal/" xr:uid="{475772DD-183C-BD41-9087-4FB5ABDE1B7C}"/>
    <hyperlink ref="F34" r:id="rId55" display="https://www.bloomberg.com/billionaires/profiles/lakshmi-n-mittal/" xr:uid="{CF45031D-2B7A-4845-8AE6-84200FB71392}"/>
    <hyperlink ref="F35" r:id="rId56" display="https://www.bloomberg.com/billionaires/profiles/lakshmi-n-mittal/" xr:uid="{D471792C-3F9A-AB45-A8DE-CC3D55ECFCA7}"/>
    <hyperlink ref="F36" r:id="rId57" display="https://www.bloomberg.com/billionaires/profiles/lakshmi-n-mittal/" xr:uid="{8FB1401A-7F87-224B-A9E2-2ACD25E4E7AF}"/>
    <hyperlink ref="F2" r:id="rId58" display=" $                3.800 " xr:uid="{6F2398FD-E1E7-47CD-AA7E-DA611D748CA0}"/>
  </hyperlinks>
  <pageMargins left="0.7" right="0.7" top="0.75" bottom="0.75" header="0.3" footer="0.3"/>
  <pageSetup paperSize="9" orientation="portrait" r:id="rId59"/>
  <legacyDrawing r:id="rId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Review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Bou Mansour</dc:creator>
  <cp:keywords/>
  <dc:description/>
  <cp:lastModifiedBy>Mark Bou Mansour</cp:lastModifiedBy>
  <cp:revision/>
  <dcterms:created xsi:type="dcterms:W3CDTF">2026-10-08T14:47:58Z</dcterms:created>
  <dcterms:modified xsi:type="dcterms:W3CDTF">2026-10-19T20:58:20Z</dcterms:modified>
  <cp:category/>
  <cp:contentStatus/>
</cp:coreProperties>
</file>