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taxjustice.sharepoint.com/Shared Documents/Research team/Projects long-term/Wealth tax/code/3_final/"/>
    </mc:Choice>
  </mc:AlternateContent>
  <xr:revisionPtr revIDLastSave="2153" documentId="8_{79B692BA-9CD4-4C25-98EC-D1E54D408ACD}" xr6:coauthVersionLast="47" xr6:coauthVersionMax="47" xr10:uidLastSave="{54717523-8829-4725-88C7-F6348693CB2E}"/>
  <bookViews>
    <workbookView xWindow="-110" yWindow="-110" windowWidth="19420" windowHeight="10300" xr2:uid="{00000000-000D-0000-FFFF-FFFF00000000}"/>
  </bookViews>
  <sheets>
    <sheet name="Main_revenue_estimates" sheetId="1" r:id="rId1"/>
    <sheet name="Detailed_estimation" sheetId="3" r:id="rId2"/>
    <sheet name="Method" sheetId="4" r:id="rId3"/>
    <sheet name="Sources"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79" i="3" l="1"/>
  <c r="AG179" i="3" s="1"/>
  <c r="AC179" i="3"/>
  <c r="AD179" i="3" s="1"/>
  <c r="AA179" i="3"/>
  <c r="Z179" i="3"/>
  <c r="W179" i="3"/>
  <c r="X179" i="3" s="1"/>
  <c r="T179" i="3"/>
  <c r="U179" i="3" s="1"/>
  <c r="R179" i="3"/>
  <c r="AD178" i="3"/>
  <c r="AC178" i="3"/>
  <c r="AA178" i="3"/>
  <c r="Z178" i="3"/>
  <c r="W178" i="3"/>
  <c r="X178" i="3" s="1"/>
  <c r="U178" i="3"/>
  <c r="T178" i="3"/>
  <c r="R178" i="3"/>
  <c r="AC177" i="3"/>
  <c r="AD177" i="3" s="1"/>
  <c r="AA177" i="3"/>
  <c r="Z177" i="3"/>
  <c r="W177" i="3"/>
  <c r="X177" i="3" s="1"/>
  <c r="U177" i="3"/>
  <c r="T177" i="3"/>
  <c r="R177" i="3"/>
  <c r="AD176" i="3"/>
  <c r="AC176" i="3"/>
  <c r="Z176" i="3"/>
  <c r="AA176" i="3" s="1"/>
  <c r="X176" i="3"/>
  <c r="W176" i="3"/>
  <c r="T176" i="3"/>
  <c r="U176" i="3" s="1"/>
  <c r="R176" i="3"/>
  <c r="AD174" i="3"/>
  <c r="AC174" i="3"/>
  <c r="Z174" i="3"/>
  <c r="AA174" i="3" s="1"/>
  <c r="W174" i="3"/>
  <c r="X174" i="3" s="1"/>
  <c r="T174" i="3"/>
  <c r="U174" i="3" s="1"/>
  <c r="R174" i="3"/>
  <c r="AC173" i="3"/>
  <c r="AD173" i="3" s="1"/>
  <c r="Z173" i="3"/>
  <c r="AA173" i="3" s="1"/>
  <c r="W173" i="3"/>
  <c r="X173" i="3" s="1"/>
  <c r="U173" i="3"/>
  <c r="T173" i="3"/>
  <c r="R173" i="3"/>
  <c r="AC172" i="3"/>
  <c r="AD172" i="3" s="1"/>
  <c r="AA172" i="3"/>
  <c r="Z172" i="3"/>
  <c r="X172" i="3"/>
  <c r="W172" i="3"/>
  <c r="T172" i="3"/>
  <c r="U172" i="3" s="1"/>
  <c r="R172" i="3"/>
  <c r="AC171" i="3"/>
  <c r="AD171" i="3" s="1"/>
  <c r="AA171" i="3"/>
  <c r="Z171" i="3"/>
  <c r="W171" i="3"/>
  <c r="X171" i="3" s="1"/>
  <c r="T171" i="3"/>
  <c r="U171" i="3" s="1"/>
  <c r="R171" i="3"/>
  <c r="AC170" i="3"/>
  <c r="AD170" i="3" s="1"/>
  <c r="AA170" i="3"/>
  <c r="Z170" i="3"/>
  <c r="W170" i="3"/>
  <c r="X170" i="3" s="1"/>
  <c r="T170" i="3"/>
  <c r="U170" i="3" s="1"/>
  <c r="R170" i="3"/>
  <c r="AD169" i="3"/>
  <c r="AC169" i="3"/>
  <c r="AA169" i="3"/>
  <c r="Z169" i="3"/>
  <c r="W169" i="3"/>
  <c r="X169" i="3" s="1"/>
  <c r="T169" i="3"/>
  <c r="U169" i="3" s="1"/>
  <c r="R169" i="3"/>
  <c r="AC168" i="3"/>
  <c r="AD168" i="3" s="1"/>
  <c r="AA168" i="3"/>
  <c r="Z168" i="3"/>
  <c r="W168" i="3"/>
  <c r="X168" i="3" s="1"/>
  <c r="T168" i="3"/>
  <c r="U168" i="3" s="1"/>
  <c r="R168" i="3"/>
  <c r="AD167" i="3"/>
  <c r="AC167" i="3"/>
  <c r="AA167" i="3"/>
  <c r="Z167" i="3"/>
  <c r="W167" i="3"/>
  <c r="X167" i="3" s="1"/>
  <c r="U167" i="3"/>
  <c r="T167" i="3"/>
  <c r="R167" i="3"/>
  <c r="AD166" i="3"/>
  <c r="AC166" i="3"/>
  <c r="Z166" i="3"/>
  <c r="AA166" i="3" s="1"/>
  <c r="X166" i="3"/>
  <c r="W166" i="3"/>
  <c r="U166" i="3"/>
  <c r="T166" i="3"/>
  <c r="R166" i="3"/>
  <c r="AC165" i="3"/>
  <c r="AD165" i="3" s="1"/>
  <c r="Z165" i="3"/>
  <c r="AA165" i="3" s="1"/>
  <c r="X165" i="3"/>
  <c r="W165" i="3"/>
  <c r="T165" i="3"/>
  <c r="U165" i="3" s="1"/>
  <c r="R165" i="3"/>
  <c r="AC164" i="3"/>
  <c r="AD164" i="3" s="1"/>
  <c r="AA164" i="3"/>
  <c r="Z164" i="3"/>
  <c r="X164" i="3"/>
  <c r="W164" i="3"/>
  <c r="T164" i="3"/>
  <c r="U164" i="3" s="1"/>
  <c r="R164" i="3"/>
  <c r="AD163" i="3"/>
  <c r="AC163" i="3"/>
  <c r="AA163" i="3"/>
  <c r="Z163" i="3"/>
  <c r="W163" i="3"/>
  <c r="X163" i="3" s="1"/>
  <c r="T163" i="3"/>
  <c r="U163" i="3" s="1"/>
  <c r="R163" i="3"/>
  <c r="AC162" i="3"/>
  <c r="AD162" i="3" s="1"/>
  <c r="AA162" i="3"/>
  <c r="Z162" i="3"/>
  <c r="W162" i="3"/>
  <c r="X162" i="3" s="1"/>
  <c r="T162" i="3"/>
  <c r="U162" i="3" s="1"/>
  <c r="R162" i="3"/>
  <c r="AC161" i="3"/>
  <c r="AD161" i="3" s="1"/>
  <c r="Z161" i="3"/>
  <c r="AA161" i="3" s="1"/>
  <c r="X161" i="3"/>
  <c r="W161" i="3"/>
  <c r="U161" i="3"/>
  <c r="T161" i="3"/>
  <c r="R161" i="3"/>
  <c r="AD160" i="3"/>
  <c r="AC160" i="3"/>
  <c r="Z160" i="3"/>
  <c r="AA160" i="3" s="1"/>
  <c r="W160" i="3"/>
  <c r="X160" i="3" s="1"/>
  <c r="U160" i="3"/>
  <c r="T160" i="3"/>
  <c r="R160" i="3"/>
  <c r="AD159" i="3"/>
  <c r="AC159" i="3"/>
  <c r="Z159" i="3"/>
  <c r="AA159" i="3" s="1"/>
  <c r="X159" i="3"/>
  <c r="W159" i="3"/>
  <c r="T159" i="3"/>
  <c r="U159" i="3" s="1"/>
  <c r="R159" i="3"/>
  <c r="AC158" i="3"/>
  <c r="AD158" i="3" s="1"/>
  <c r="AA158" i="3"/>
  <c r="Z158" i="3"/>
  <c r="X158" i="3"/>
  <c r="W158" i="3"/>
  <c r="T158" i="3"/>
  <c r="U158" i="3" s="1"/>
  <c r="R158" i="3"/>
  <c r="AC157" i="3"/>
  <c r="AD157" i="3" s="1"/>
  <c r="AA157" i="3"/>
  <c r="Z157" i="3"/>
  <c r="W157" i="3"/>
  <c r="X157" i="3" s="1"/>
  <c r="T157" i="3"/>
  <c r="U157" i="3" s="1"/>
  <c r="R157" i="3"/>
  <c r="AC156" i="3"/>
  <c r="AD156" i="3" s="1"/>
  <c r="AA156" i="3"/>
  <c r="Z156" i="3"/>
  <c r="W156" i="3"/>
  <c r="X156" i="3" s="1"/>
  <c r="T156" i="3"/>
  <c r="U156" i="3" s="1"/>
  <c r="R156" i="3"/>
  <c r="AC155" i="3"/>
  <c r="AD155" i="3" s="1"/>
  <c r="AA155" i="3"/>
  <c r="Z155" i="3"/>
  <c r="W155" i="3"/>
  <c r="X155" i="3" s="1"/>
  <c r="T155" i="3"/>
  <c r="U155" i="3" s="1"/>
  <c r="R155" i="3"/>
  <c r="AC154" i="3"/>
  <c r="AD154" i="3" s="1"/>
  <c r="Z154" i="3"/>
  <c r="AA154" i="3" s="1"/>
  <c r="X154" i="3"/>
  <c r="W154" i="3"/>
  <c r="T154" i="3"/>
  <c r="U154" i="3" s="1"/>
  <c r="R154" i="3"/>
  <c r="AD153" i="3"/>
  <c r="AC153" i="3"/>
  <c r="Z153" i="3"/>
  <c r="AA153" i="3" s="1"/>
  <c r="X153" i="3"/>
  <c r="W153" i="3"/>
  <c r="U153" i="3"/>
  <c r="T153" i="3"/>
  <c r="R153" i="3"/>
  <c r="AD152" i="3"/>
  <c r="AC152" i="3"/>
  <c r="AA152" i="3"/>
  <c r="Z152" i="3"/>
  <c r="X152" i="3"/>
  <c r="W152" i="3"/>
  <c r="T152" i="3"/>
  <c r="U152" i="3" s="1"/>
  <c r="R152" i="3"/>
  <c r="AD151" i="3"/>
  <c r="AC151" i="3"/>
  <c r="AA151" i="3"/>
  <c r="Z151" i="3"/>
  <c r="X151" i="3"/>
  <c r="W151" i="3"/>
  <c r="T151" i="3"/>
  <c r="U151" i="3" s="1"/>
  <c r="R151" i="3"/>
  <c r="AC150" i="3"/>
  <c r="AD150" i="3" s="1"/>
  <c r="Z150" i="3"/>
  <c r="AA150" i="3" s="1"/>
  <c r="X150" i="3"/>
  <c r="W150" i="3"/>
  <c r="U150" i="3"/>
  <c r="T150" i="3"/>
  <c r="R150" i="3"/>
  <c r="AD149" i="3"/>
  <c r="AC149" i="3"/>
  <c r="AA149" i="3"/>
  <c r="Z149" i="3"/>
  <c r="W149" i="3"/>
  <c r="X149" i="3" s="1"/>
  <c r="U149" i="3"/>
  <c r="T149" i="3"/>
  <c r="R149" i="3"/>
  <c r="AD148" i="3"/>
  <c r="AC148" i="3"/>
  <c r="AA148" i="3"/>
  <c r="Z148" i="3"/>
  <c r="X148" i="3"/>
  <c r="W148" i="3"/>
  <c r="U148" i="3"/>
  <c r="T148" i="3"/>
  <c r="R148" i="3"/>
  <c r="AD147" i="3"/>
  <c r="AC147" i="3"/>
  <c r="Z147" i="3"/>
  <c r="AA147" i="3" s="1"/>
  <c r="X147" i="3"/>
  <c r="W147" i="3"/>
  <c r="T147" i="3"/>
  <c r="U147" i="3" s="1"/>
  <c r="R147" i="3"/>
  <c r="AD146" i="3"/>
  <c r="AC146" i="3"/>
  <c r="AA146" i="3"/>
  <c r="Z146" i="3"/>
  <c r="W146" i="3"/>
  <c r="X146" i="3" s="1"/>
  <c r="U146" i="3"/>
  <c r="T146" i="3"/>
  <c r="R146" i="3"/>
  <c r="AD145" i="3"/>
  <c r="AC145" i="3"/>
  <c r="Z145" i="3"/>
  <c r="AA145" i="3" s="1"/>
  <c r="X145" i="3"/>
  <c r="W145" i="3"/>
  <c r="U145" i="3"/>
  <c r="T145" i="3"/>
  <c r="R145" i="3"/>
  <c r="AC144" i="3"/>
  <c r="AD144" i="3" s="1"/>
  <c r="AA144" i="3"/>
  <c r="Z144" i="3"/>
  <c r="X144" i="3"/>
  <c r="W144" i="3"/>
  <c r="T144" i="3"/>
  <c r="U144" i="3" s="1"/>
  <c r="R144" i="3"/>
  <c r="AD142" i="3"/>
  <c r="AC142" i="3"/>
  <c r="AA142" i="3"/>
  <c r="Z142" i="3"/>
  <c r="X142" i="3"/>
  <c r="W142" i="3"/>
  <c r="U142" i="3"/>
  <c r="T142" i="3"/>
  <c r="R142" i="3"/>
  <c r="AD141" i="3"/>
  <c r="AC141" i="3"/>
  <c r="AA141" i="3"/>
  <c r="Z141" i="3"/>
  <c r="W141" i="3"/>
  <c r="X141" i="3" s="1"/>
  <c r="T141" i="3"/>
  <c r="U141" i="3" s="1"/>
  <c r="R141" i="3"/>
  <c r="AC140" i="3"/>
  <c r="AD140" i="3" s="1"/>
  <c r="AA140" i="3"/>
  <c r="Z140" i="3"/>
  <c r="W140" i="3"/>
  <c r="X140" i="3" s="1"/>
  <c r="T140" i="3"/>
  <c r="U140" i="3" s="1"/>
  <c r="R140" i="3"/>
  <c r="AC139" i="3"/>
  <c r="AD139" i="3" s="1"/>
  <c r="AA139" i="3"/>
  <c r="Z139" i="3"/>
  <c r="X139" i="3"/>
  <c r="W139" i="3"/>
  <c r="T139" i="3"/>
  <c r="U139" i="3" s="1"/>
  <c r="R139" i="3"/>
  <c r="AD138" i="3"/>
  <c r="AC138" i="3"/>
  <c r="AA138" i="3"/>
  <c r="Z138" i="3"/>
  <c r="X138" i="3"/>
  <c r="W138" i="3"/>
  <c r="T138" i="3"/>
  <c r="U138" i="3" s="1"/>
  <c r="R138" i="3"/>
  <c r="AD137" i="3"/>
  <c r="AC137" i="3"/>
  <c r="AA137" i="3"/>
  <c r="Z137" i="3"/>
  <c r="X137" i="3"/>
  <c r="W137" i="3"/>
  <c r="T137" i="3"/>
  <c r="U137" i="3" s="1"/>
  <c r="R137" i="3"/>
  <c r="AC136" i="3"/>
  <c r="AD136" i="3" s="1"/>
  <c r="AA136" i="3"/>
  <c r="Z136" i="3"/>
  <c r="X136" i="3"/>
  <c r="W136" i="3"/>
  <c r="U136" i="3"/>
  <c r="T136" i="3"/>
  <c r="R136" i="3"/>
  <c r="AD135" i="3"/>
  <c r="AC135" i="3"/>
  <c r="AA135" i="3"/>
  <c r="Z135" i="3"/>
  <c r="W135" i="3"/>
  <c r="X135" i="3" s="1"/>
  <c r="U135" i="3"/>
  <c r="T135" i="3"/>
  <c r="R135" i="3"/>
  <c r="AC134" i="3"/>
  <c r="AD134" i="3" s="1"/>
  <c r="AA134" i="3"/>
  <c r="Z134" i="3"/>
  <c r="W134" i="3"/>
  <c r="X134" i="3" s="1"/>
  <c r="U134" i="3"/>
  <c r="T134" i="3"/>
  <c r="R134" i="3"/>
  <c r="AD133" i="3"/>
  <c r="AC133" i="3"/>
  <c r="Z133" i="3"/>
  <c r="AA133" i="3" s="1"/>
  <c r="X133" i="3"/>
  <c r="W133" i="3"/>
  <c r="U133" i="3"/>
  <c r="T133" i="3"/>
  <c r="R133" i="3"/>
  <c r="AC132" i="3"/>
  <c r="AD132" i="3" s="1"/>
  <c r="Z132" i="3"/>
  <c r="AA132" i="3" s="1"/>
  <c r="X132" i="3"/>
  <c r="W132" i="3"/>
  <c r="U132" i="3"/>
  <c r="T132" i="3"/>
  <c r="R132" i="3"/>
  <c r="AD131" i="3"/>
  <c r="AC131" i="3"/>
  <c r="AA131" i="3"/>
  <c r="Z131" i="3"/>
  <c r="W131" i="3"/>
  <c r="X131" i="3" s="1"/>
  <c r="U131" i="3"/>
  <c r="T131" i="3"/>
  <c r="R131" i="3"/>
  <c r="AD130" i="3"/>
  <c r="AC130" i="3"/>
  <c r="Z130" i="3"/>
  <c r="AA130" i="3" s="1"/>
  <c r="X130" i="3"/>
  <c r="W130" i="3"/>
  <c r="U130" i="3"/>
  <c r="T130" i="3"/>
  <c r="R130" i="3"/>
  <c r="AC129" i="3"/>
  <c r="AD129" i="3" s="1"/>
  <c r="Z129" i="3"/>
  <c r="AA129" i="3" s="1"/>
  <c r="X129" i="3"/>
  <c r="W129" i="3"/>
  <c r="U129" i="3"/>
  <c r="T129" i="3"/>
  <c r="R129" i="3"/>
  <c r="AD128" i="3"/>
  <c r="AC128" i="3"/>
  <c r="AA128" i="3"/>
  <c r="Z128" i="3"/>
  <c r="X128" i="3"/>
  <c r="W128" i="3"/>
  <c r="T128" i="3"/>
  <c r="U128" i="3" s="1"/>
  <c r="R128" i="3"/>
  <c r="AD127" i="3"/>
  <c r="AC127" i="3"/>
  <c r="AA127" i="3"/>
  <c r="Z127" i="3"/>
  <c r="X127" i="3"/>
  <c r="W127" i="3"/>
  <c r="T127" i="3"/>
  <c r="U127" i="3" s="1"/>
  <c r="R127" i="3"/>
  <c r="AC126" i="3"/>
  <c r="AD126" i="3" s="1"/>
  <c r="AA126" i="3"/>
  <c r="Z126" i="3"/>
  <c r="X126" i="3"/>
  <c r="W126" i="3"/>
  <c r="T126" i="3"/>
  <c r="U126" i="3" s="1"/>
  <c r="R126" i="3"/>
  <c r="AD125" i="3"/>
  <c r="AC125" i="3"/>
  <c r="AA125" i="3"/>
  <c r="Z125" i="3"/>
  <c r="W125" i="3"/>
  <c r="X125" i="3" s="1"/>
  <c r="U125" i="3"/>
  <c r="T125" i="3"/>
  <c r="R125" i="3"/>
  <c r="AD124" i="3"/>
  <c r="AC124" i="3"/>
  <c r="Z124" i="3"/>
  <c r="AA124" i="3" s="1"/>
  <c r="X124" i="3"/>
  <c r="W124" i="3"/>
  <c r="T124" i="3"/>
  <c r="U124" i="3" s="1"/>
  <c r="R124" i="3"/>
  <c r="AC123" i="3"/>
  <c r="AD123" i="3" s="1"/>
  <c r="AA123" i="3"/>
  <c r="Z123" i="3"/>
  <c r="W123" i="3"/>
  <c r="X123" i="3" s="1"/>
  <c r="T123" i="3"/>
  <c r="U123" i="3" s="1"/>
  <c r="R123" i="3"/>
  <c r="AC122" i="3"/>
  <c r="AD122" i="3" s="1"/>
  <c r="AA122" i="3"/>
  <c r="Z122" i="3"/>
  <c r="X122" i="3"/>
  <c r="W122" i="3"/>
  <c r="U122" i="3"/>
  <c r="T122" i="3"/>
  <c r="R122" i="3"/>
  <c r="AD121" i="3"/>
  <c r="AC121" i="3"/>
  <c r="AA121" i="3"/>
  <c r="Z121" i="3"/>
  <c r="W121" i="3"/>
  <c r="X121" i="3" s="1"/>
  <c r="U121" i="3"/>
  <c r="T121" i="3"/>
  <c r="R121" i="3"/>
  <c r="AD120" i="3"/>
  <c r="AC120" i="3"/>
  <c r="AA120" i="3"/>
  <c r="Z120" i="3"/>
  <c r="X120" i="3"/>
  <c r="W120" i="3"/>
  <c r="T120" i="3"/>
  <c r="U120" i="3" s="1"/>
  <c r="R120" i="3"/>
  <c r="AC119" i="3"/>
  <c r="AD119" i="3" s="1"/>
  <c r="AA119" i="3"/>
  <c r="Z119" i="3"/>
  <c r="W119" i="3"/>
  <c r="X119" i="3" s="1"/>
  <c r="U119" i="3"/>
  <c r="T119" i="3"/>
  <c r="R119" i="3"/>
  <c r="AD118" i="3"/>
  <c r="AC118" i="3"/>
  <c r="Z118" i="3"/>
  <c r="AA118" i="3" s="1"/>
  <c r="X118" i="3"/>
  <c r="W118" i="3"/>
  <c r="T118" i="3"/>
  <c r="U118" i="3" s="1"/>
  <c r="R118" i="3"/>
  <c r="AC117" i="3"/>
  <c r="AD117" i="3" s="1"/>
  <c r="AA117" i="3"/>
  <c r="Z117" i="3"/>
  <c r="W117" i="3"/>
  <c r="X117" i="3" s="1"/>
  <c r="T117" i="3"/>
  <c r="U117" i="3" s="1"/>
  <c r="R117" i="3"/>
  <c r="AC116" i="3"/>
  <c r="AD116" i="3" s="1"/>
  <c r="Z116" i="3"/>
  <c r="AA116" i="3" s="1"/>
  <c r="X116" i="3"/>
  <c r="W116" i="3"/>
  <c r="T116" i="3"/>
  <c r="U116" i="3" s="1"/>
  <c r="R116" i="3"/>
  <c r="AC115" i="3"/>
  <c r="AD115" i="3" s="1"/>
  <c r="AA115" i="3"/>
  <c r="Z115" i="3"/>
  <c r="X115" i="3"/>
  <c r="W115" i="3"/>
  <c r="T115" i="3"/>
  <c r="U115" i="3" s="1"/>
  <c r="R115" i="3"/>
  <c r="AC114" i="3"/>
  <c r="AD114" i="3" s="1"/>
  <c r="Z114" i="3"/>
  <c r="AA114" i="3" s="1"/>
  <c r="X114" i="3"/>
  <c r="W114" i="3"/>
  <c r="T114" i="3"/>
  <c r="U114" i="3" s="1"/>
  <c r="R114" i="3"/>
  <c r="AC113" i="3"/>
  <c r="AD113" i="3" s="1"/>
  <c r="Z113" i="3"/>
  <c r="AA113" i="3" s="1"/>
  <c r="X113" i="3"/>
  <c r="W113" i="3"/>
  <c r="U113" i="3"/>
  <c r="T113" i="3"/>
  <c r="R113" i="3"/>
  <c r="AC112" i="3"/>
  <c r="AD112" i="3" s="1"/>
  <c r="Z112" i="3"/>
  <c r="AA112" i="3" s="1"/>
  <c r="X112" i="3"/>
  <c r="W112" i="3"/>
  <c r="U112" i="3"/>
  <c r="T112" i="3"/>
  <c r="R112" i="3"/>
  <c r="AC111" i="3"/>
  <c r="AD111" i="3" s="1"/>
  <c r="Z111" i="3"/>
  <c r="AA111" i="3" s="1"/>
  <c r="W111" i="3"/>
  <c r="X111" i="3" s="1"/>
  <c r="T111" i="3"/>
  <c r="U111" i="3" s="1"/>
  <c r="R111" i="3"/>
  <c r="AC110" i="3"/>
  <c r="AD110" i="3" s="1"/>
  <c r="AA110" i="3"/>
  <c r="Z110" i="3"/>
  <c r="W110" i="3"/>
  <c r="X110" i="3" s="1"/>
  <c r="T110" i="3"/>
  <c r="U110" i="3" s="1"/>
  <c r="R110" i="3"/>
  <c r="AC109" i="3"/>
  <c r="AD109" i="3" s="1"/>
  <c r="AA109" i="3"/>
  <c r="Z109" i="3"/>
  <c r="X109" i="3"/>
  <c r="W109" i="3"/>
  <c r="T109" i="3"/>
  <c r="U109" i="3" s="1"/>
  <c r="R109" i="3"/>
  <c r="AD108" i="3"/>
  <c r="AC108" i="3"/>
  <c r="AA108" i="3"/>
  <c r="Z108" i="3"/>
  <c r="W108" i="3"/>
  <c r="X108" i="3" s="1"/>
  <c r="T108" i="3"/>
  <c r="U108" i="3" s="1"/>
  <c r="R108" i="3"/>
  <c r="AD107" i="3"/>
  <c r="AC107" i="3"/>
  <c r="AA107" i="3"/>
  <c r="Z107" i="3"/>
  <c r="X107" i="3"/>
  <c r="W107" i="3"/>
  <c r="T107" i="3"/>
  <c r="U107" i="3" s="1"/>
  <c r="R107" i="3"/>
  <c r="AC106" i="3"/>
  <c r="AD106" i="3" s="1"/>
  <c r="AA106" i="3"/>
  <c r="Z106" i="3"/>
  <c r="W106" i="3"/>
  <c r="X106" i="3" s="1"/>
  <c r="T106" i="3"/>
  <c r="U106" i="3" s="1"/>
  <c r="R106" i="3"/>
  <c r="AD105" i="3"/>
  <c r="AC105" i="3"/>
  <c r="Z105" i="3"/>
  <c r="AA105" i="3" s="1"/>
  <c r="W105" i="3"/>
  <c r="X105" i="3" s="1"/>
  <c r="T105" i="3"/>
  <c r="U105" i="3" s="1"/>
  <c r="R105" i="3"/>
  <c r="AC104" i="3"/>
  <c r="AD104" i="3" s="1"/>
  <c r="AA104" i="3"/>
  <c r="Z104" i="3"/>
  <c r="W104" i="3"/>
  <c r="X104" i="3" s="1"/>
  <c r="T104" i="3"/>
  <c r="U104" i="3" s="1"/>
  <c r="R104" i="3"/>
  <c r="AD103" i="3"/>
  <c r="AC103" i="3"/>
  <c r="Z103" i="3"/>
  <c r="AA103" i="3" s="1"/>
  <c r="W103" i="3"/>
  <c r="X103" i="3" s="1"/>
  <c r="U103" i="3"/>
  <c r="T103" i="3"/>
  <c r="R103" i="3"/>
  <c r="AC102" i="3"/>
  <c r="AD102" i="3" s="1"/>
  <c r="Z102" i="3"/>
  <c r="AA102" i="3" s="1"/>
  <c r="X102" i="3"/>
  <c r="W102" i="3"/>
  <c r="U102" i="3"/>
  <c r="T102" i="3"/>
  <c r="R102" i="3"/>
  <c r="AC101" i="3"/>
  <c r="AD101" i="3" s="1"/>
  <c r="AA101" i="3"/>
  <c r="Z101" i="3"/>
  <c r="X101" i="3"/>
  <c r="W101" i="3"/>
  <c r="T101" i="3"/>
  <c r="U101" i="3" s="1"/>
  <c r="R101" i="3"/>
  <c r="AD100" i="3"/>
  <c r="AC100" i="3"/>
  <c r="AA100" i="3"/>
  <c r="Z100" i="3"/>
  <c r="X100" i="3"/>
  <c r="W100" i="3"/>
  <c r="U100" i="3"/>
  <c r="T100" i="3"/>
  <c r="R100" i="3"/>
  <c r="AD99" i="3"/>
  <c r="AC99" i="3"/>
  <c r="Z99" i="3"/>
  <c r="AA99" i="3" s="1"/>
  <c r="X99" i="3"/>
  <c r="W99" i="3"/>
  <c r="T99" i="3"/>
  <c r="U99" i="3" s="1"/>
  <c r="R99" i="3"/>
  <c r="AC98" i="3"/>
  <c r="AD98" i="3" s="1"/>
  <c r="AA98" i="3"/>
  <c r="Z98" i="3"/>
  <c r="X98" i="3"/>
  <c r="W98" i="3"/>
  <c r="U98" i="3"/>
  <c r="T98" i="3"/>
  <c r="R98" i="3"/>
  <c r="AC97" i="3"/>
  <c r="AD97" i="3" s="1"/>
  <c r="AA97" i="3"/>
  <c r="Z97" i="3"/>
  <c r="X97" i="3"/>
  <c r="W97" i="3"/>
  <c r="T97" i="3"/>
  <c r="U97" i="3" s="1"/>
  <c r="R97" i="3"/>
  <c r="AD96" i="3"/>
  <c r="AC96" i="3"/>
  <c r="AA96" i="3"/>
  <c r="Z96" i="3"/>
  <c r="X96" i="3"/>
  <c r="W96" i="3"/>
  <c r="U96" i="3"/>
  <c r="T96" i="3"/>
  <c r="R96" i="3"/>
  <c r="AD95" i="3"/>
  <c r="AC95" i="3"/>
  <c r="Z95" i="3"/>
  <c r="AA95" i="3" s="1"/>
  <c r="X95" i="3"/>
  <c r="W95" i="3"/>
  <c r="T95" i="3"/>
  <c r="U95" i="3" s="1"/>
  <c r="R95" i="3"/>
  <c r="AC94" i="3"/>
  <c r="AD94" i="3" s="1"/>
  <c r="AA94" i="3"/>
  <c r="Z94" i="3"/>
  <c r="X94" i="3"/>
  <c r="W94" i="3"/>
  <c r="U94" i="3"/>
  <c r="T94" i="3"/>
  <c r="R94" i="3"/>
  <c r="AD93" i="3"/>
  <c r="AC93" i="3"/>
  <c r="AA93" i="3"/>
  <c r="Z93" i="3"/>
  <c r="X93" i="3"/>
  <c r="W93" i="3"/>
  <c r="U93" i="3"/>
  <c r="T93" i="3"/>
  <c r="R93" i="3"/>
  <c r="AC92" i="3"/>
  <c r="AD92" i="3" s="1"/>
  <c r="AA92" i="3"/>
  <c r="Z92" i="3"/>
  <c r="W92" i="3"/>
  <c r="X92" i="3" s="1"/>
  <c r="U92" i="3"/>
  <c r="T92" i="3"/>
  <c r="R92" i="3"/>
  <c r="AD91" i="3"/>
  <c r="AC91" i="3"/>
  <c r="Z91" i="3"/>
  <c r="AA91" i="3" s="1"/>
  <c r="X91" i="3"/>
  <c r="W91" i="3"/>
  <c r="T91" i="3"/>
  <c r="U91" i="3" s="1"/>
  <c r="R91" i="3"/>
  <c r="AC90" i="3"/>
  <c r="AD90" i="3" s="1"/>
  <c r="Z90" i="3"/>
  <c r="AA90" i="3" s="1"/>
  <c r="W90" i="3"/>
  <c r="X90" i="3" s="1"/>
  <c r="T90" i="3"/>
  <c r="U90" i="3" s="1"/>
  <c r="R90" i="3"/>
  <c r="AD89" i="3"/>
  <c r="AC89" i="3"/>
  <c r="Z89" i="3"/>
  <c r="AA89" i="3" s="1"/>
  <c r="X89" i="3"/>
  <c r="W89" i="3"/>
  <c r="U89" i="3"/>
  <c r="T89" i="3"/>
  <c r="R89" i="3"/>
  <c r="AD88" i="3"/>
  <c r="AC88" i="3"/>
  <c r="AA88" i="3"/>
  <c r="Z88" i="3"/>
  <c r="X88" i="3"/>
  <c r="W88" i="3"/>
  <c r="T88" i="3"/>
  <c r="U88" i="3" s="1"/>
  <c r="R88" i="3"/>
  <c r="AD87" i="3"/>
  <c r="AC87" i="3"/>
  <c r="AA87" i="3"/>
  <c r="Z87" i="3"/>
  <c r="W87" i="3"/>
  <c r="X87" i="3" s="1"/>
  <c r="U87" i="3"/>
  <c r="T87" i="3"/>
  <c r="R87" i="3"/>
  <c r="AD86" i="3"/>
  <c r="AC86" i="3"/>
  <c r="Z86" i="3"/>
  <c r="AA86" i="3" s="1"/>
  <c r="X86" i="3"/>
  <c r="W86" i="3"/>
  <c r="T86" i="3"/>
  <c r="U86" i="3" s="1"/>
  <c r="R86" i="3"/>
  <c r="AC85" i="3"/>
  <c r="AD85" i="3" s="1"/>
  <c r="Z85" i="3"/>
  <c r="AA85" i="3" s="1"/>
  <c r="X85" i="3"/>
  <c r="W85" i="3"/>
  <c r="U85" i="3"/>
  <c r="T85" i="3"/>
  <c r="R85" i="3"/>
  <c r="AC84" i="3"/>
  <c r="AD84" i="3" s="1"/>
  <c r="AA84" i="3"/>
  <c r="Z84" i="3"/>
  <c r="X84" i="3"/>
  <c r="W84" i="3"/>
  <c r="U84" i="3"/>
  <c r="T84" i="3"/>
  <c r="R84" i="3"/>
  <c r="AD83" i="3"/>
  <c r="AC83" i="3"/>
  <c r="AA83" i="3"/>
  <c r="Z83" i="3"/>
  <c r="W83" i="3"/>
  <c r="X83" i="3" s="1"/>
  <c r="U83" i="3"/>
  <c r="T83" i="3"/>
  <c r="R83" i="3"/>
  <c r="AD82" i="3"/>
  <c r="AC82" i="3"/>
  <c r="Z82" i="3"/>
  <c r="AA82" i="3" s="1"/>
  <c r="X82" i="3"/>
  <c r="W82" i="3"/>
  <c r="T82" i="3"/>
  <c r="U82" i="3" s="1"/>
  <c r="R82" i="3"/>
  <c r="AC81" i="3"/>
  <c r="AD81" i="3" s="1"/>
  <c r="AA81" i="3"/>
  <c r="Z81" i="3"/>
  <c r="W81" i="3"/>
  <c r="X81" i="3" s="1"/>
  <c r="U81" i="3"/>
  <c r="T81" i="3"/>
  <c r="R81" i="3"/>
  <c r="AD80" i="3"/>
  <c r="AC80" i="3"/>
  <c r="Z80" i="3"/>
  <c r="AA80" i="3" s="1"/>
  <c r="X80" i="3"/>
  <c r="W80" i="3"/>
  <c r="T80" i="3"/>
  <c r="U80" i="3" s="1"/>
  <c r="R80" i="3"/>
  <c r="AC79" i="3"/>
  <c r="AD79" i="3" s="1"/>
  <c r="Z79" i="3"/>
  <c r="AA79" i="3" s="1"/>
  <c r="X79" i="3"/>
  <c r="W79" i="3"/>
  <c r="U79" i="3"/>
  <c r="T79" i="3"/>
  <c r="R79" i="3"/>
  <c r="AD78" i="3"/>
  <c r="AC78" i="3"/>
  <c r="Z78" i="3"/>
  <c r="AA78" i="3" s="1"/>
  <c r="X78" i="3"/>
  <c r="W78" i="3"/>
  <c r="T78" i="3"/>
  <c r="U78" i="3" s="1"/>
  <c r="R78" i="3"/>
  <c r="AD77" i="3"/>
  <c r="AC77" i="3"/>
  <c r="AA77" i="3"/>
  <c r="Z77" i="3"/>
  <c r="W77" i="3"/>
  <c r="X77" i="3" s="1"/>
  <c r="U77" i="3"/>
  <c r="T77" i="3"/>
  <c r="R77" i="3"/>
  <c r="AD76" i="3"/>
  <c r="AC76" i="3"/>
  <c r="Z76" i="3"/>
  <c r="AA76" i="3" s="1"/>
  <c r="W76" i="3"/>
  <c r="X76" i="3" s="1"/>
  <c r="U76" i="3"/>
  <c r="T76" i="3"/>
  <c r="R76" i="3"/>
  <c r="AC75" i="3"/>
  <c r="AD75" i="3" s="1"/>
  <c r="Z75" i="3"/>
  <c r="AA75" i="3" s="1"/>
  <c r="X75" i="3"/>
  <c r="W75" i="3"/>
  <c r="U75" i="3"/>
  <c r="T75" i="3"/>
  <c r="R75" i="3"/>
  <c r="AC74" i="3"/>
  <c r="AD74" i="3" s="1"/>
  <c r="AA74" i="3"/>
  <c r="Z74" i="3"/>
  <c r="X74" i="3"/>
  <c r="W74" i="3"/>
  <c r="U74" i="3"/>
  <c r="T74" i="3"/>
  <c r="R74" i="3"/>
  <c r="AD73" i="3"/>
  <c r="AC73" i="3"/>
  <c r="AA73" i="3"/>
  <c r="Z73" i="3"/>
  <c r="X73" i="3"/>
  <c r="W73" i="3"/>
  <c r="U73" i="3"/>
  <c r="T73" i="3"/>
  <c r="R73" i="3"/>
  <c r="AD72" i="3"/>
  <c r="AC72" i="3"/>
  <c r="AA72" i="3"/>
  <c r="Z72" i="3"/>
  <c r="X72" i="3"/>
  <c r="W72" i="3"/>
  <c r="T72" i="3"/>
  <c r="U72" i="3" s="1"/>
  <c r="R72" i="3"/>
  <c r="AC71" i="3"/>
  <c r="AD71" i="3" s="1"/>
  <c r="AA71" i="3"/>
  <c r="Z71" i="3"/>
  <c r="W71" i="3"/>
  <c r="X71" i="3" s="1"/>
  <c r="T71" i="3"/>
  <c r="U71" i="3" s="1"/>
  <c r="R71" i="3"/>
  <c r="AD70" i="3"/>
  <c r="AC70" i="3"/>
  <c r="Z70" i="3"/>
  <c r="AA70" i="3" s="1"/>
  <c r="W70" i="3"/>
  <c r="X70" i="3" s="1"/>
  <c r="U70" i="3"/>
  <c r="T70" i="3"/>
  <c r="R70" i="3"/>
  <c r="AD69" i="3"/>
  <c r="AC69" i="3"/>
  <c r="AA69" i="3"/>
  <c r="Z69" i="3"/>
  <c r="W69" i="3"/>
  <c r="X69" i="3" s="1"/>
  <c r="U69" i="3"/>
  <c r="T69" i="3"/>
  <c r="R69" i="3"/>
  <c r="AD68" i="3"/>
  <c r="AC68" i="3"/>
  <c r="AA68" i="3"/>
  <c r="Z68" i="3"/>
  <c r="X68" i="3"/>
  <c r="W68" i="3"/>
  <c r="T68" i="3"/>
  <c r="U68" i="3" s="1"/>
  <c r="R68" i="3"/>
  <c r="AD67" i="3"/>
  <c r="AC67" i="3"/>
  <c r="AA67" i="3"/>
  <c r="Z67" i="3"/>
  <c r="W67" i="3"/>
  <c r="X67" i="3" s="1"/>
  <c r="U67" i="3"/>
  <c r="T67" i="3"/>
  <c r="R67" i="3"/>
  <c r="AD66" i="3"/>
  <c r="AC66" i="3"/>
  <c r="Z66" i="3"/>
  <c r="AA66" i="3" s="1"/>
  <c r="X66" i="3"/>
  <c r="W66" i="3"/>
  <c r="T66" i="3"/>
  <c r="U66" i="3" s="1"/>
  <c r="R66" i="3"/>
  <c r="AC65" i="3"/>
  <c r="AD65" i="3" s="1"/>
  <c r="AA65" i="3"/>
  <c r="Z65" i="3"/>
  <c r="W65" i="3"/>
  <c r="X65" i="3" s="1"/>
  <c r="T65" i="3"/>
  <c r="U65" i="3" s="1"/>
  <c r="R65" i="3"/>
  <c r="AD64" i="3"/>
  <c r="AC64" i="3"/>
  <c r="Z64" i="3"/>
  <c r="AA64" i="3" s="1"/>
  <c r="X64" i="3"/>
  <c r="W64" i="3"/>
  <c r="U64" i="3"/>
  <c r="T64" i="3"/>
  <c r="R64" i="3"/>
  <c r="AC63" i="3"/>
  <c r="AD63" i="3" s="1"/>
  <c r="Z63" i="3"/>
  <c r="AA63" i="3" s="1"/>
  <c r="X63" i="3"/>
  <c r="W63" i="3"/>
  <c r="U63" i="3"/>
  <c r="T63" i="3"/>
  <c r="R63" i="3"/>
  <c r="AD62" i="3"/>
  <c r="AC62" i="3"/>
  <c r="Z62" i="3"/>
  <c r="AA62" i="3" s="1"/>
  <c r="W62" i="3"/>
  <c r="X62" i="3" s="1"/>
  <c r="T62" i="3"/>
  <c r="U62" i="3" s="1"/>
  <c r="R62" i="3"/>
  <c r="AD61" i="3"/>
  <c r="AC61" i="3"/>
  <c r="Z61" i="3"/>
  <c r="AA61" i="3" s="1"/>
  <c r="W61" i="3"/>
  <c r="X61" i="3" s="1"/>
  <c r="U61" i="3"/>
  <c r="T61" i="3"/>
  <c r="R61" i="3"/>
  <c r="AC60" i="3"/>
  <c r="AD60" i="3" s="1"/>
  <c r="AA60" i="3"/>
  <c r="Z60" i="3"/>
  <c r="W60" i="3"/>
  <c r="X60" i="3" s="1"/>
  <c r="U60" i="3"/>
  <c r="T60" i="3"/>
  <c r="R60" i="3"/>
  <c r="AD59" i="3"/>
  <c r="AC59" i="3"/>
  <c r="Z59" i="3"/>
  <c r="AA59" i="3" s="1"/>
  <c r="X59" i="3"/>
  <c r="W59" i="3"/>
  <c r="T59" i="3"/>
  <c r="U59" i="3" s="1"/>
  <c r="R59" i="3"/>
  <c r="AC58" i="3"/>
  <c r="AD58" i="3" s="1"/>
  <c r="Z58" i="3"/>
  <c r="AA58" i="3" s="1"/>
  <c r="X58" i="3"/>
  <c r="W58" i="3"/>
  <c r="U58" i="3"/>
  <c r="T58" i="3"/>
  <c r="R58" i="3"/>
  <c r="AC57" i="3"/>
  <c r="AD57" i="3" s="1"/>
  <c r="AA57" i="3"/>
  <c r="Z57" i="3"/>
  <c r="X57" i="3"/>
  <c r="W57" i="3"/>
  <c r="T57" i="3"/>
  <c r="U57" i="3" s="1"/>
  <c r="R57" i="3"/>
  <c r="AD56" i="3"/>
  <c r="AC56" i="3"/>
  <c r="AA56" i="3"/>
  <c r="Z56" i="3"/>
  <c r="X56" i="3"/>
  <c r="W56" i="3"/>
  <c r="U56" i="3"/>
  <c r="T56" i="3"/>
  <c r="R56" i="3"/>
  <c r="AD55" i="3"/>
  <c r="AC55" i="3"/>
  <c r="Z55" i="3"/>
  <c r="AA55" i="3" s="1"/>
  <c r="X55" i="3"/>
  <c r="W55" i="3"/>
  <c r="T55" i="3"/>
  <c r="U55" i="3" s="1"/>
  <c r="R55" i="3"/>
  <c r="AC54" i="3"/>
  <c r="AD54" i="3" s="1"/>
  <c r="AA54" i="3"/>
  <c r="Z54" i="3"/>
  <c r="W54" i="3"/>
  <c r="X54" i="3" s="1"/>
  <c r="T54" i="3"/>
  <c r="U54" i="3" s="1"/>
  <c r="R54" i="3"/>
  <c r="AD53" i="3"/>
  <c r="AC53" i="3"/>
  <c r="Z53" i="3"/>
  <c r="AA53" i="3" s="1"/>
  <c r="W53" i="3"/>
  <c r="X53" i="3" s="1"/>
  <c r="U53" i="3"/>
  <c r="T53" i="3"/>
  <c r="R53" i="3"/>
  <c r="AC52" i="3"/>
  <c r="AD52" i="3" s="1"/>
  <c r="Z52" i="3"/>
  <c r="AA52" i="3" s="1"/>
  <c r="X52" i="3"/>
  <c r="W52" i="3"/>
  <c r="U52" i="3"/>
  <c r="T52" i="3"/>
  <c r="R52" i="3"/>
  <c r="AC51" i="3"/>
  <c r="AD51" i="3" s="1"/>
  <c r="AA51" i="3"/>
  <c r="Z51" i="3"/>
  <c r="X51" i="3"/>
  <c r="W51" i="3"/>
  <c r="T51" i="3"/>
  <c r="U51" i="3" s="1"/>
  <c r="R51" i="3"/>
  <c r="AD50" i="3"/>
  <c r="AC50" i="3"/>
  <c r="AA50" i="3"/>
  <c r="Z50" i="3"/>
  <c r="X50" i="3"/>
  <c r="W50" i="3"/>
  <c r="U50" i="3"/>
  <c r="T50" i="3"/>
  <c r="R50" i="3"/>
  <c r="AD49" i="3"/>
  <c r="AC49" i="3"/>
  <c r="Z49" i="3"/>
  <c r="AA49" i="3" s="1"/>
  <c r="X49" i="3"/>
  <c r="W49" i="3"/>
  <c r="T49" i="3"/>
  <c r="U49" i="3" s="1"/>
  <c r="R49" i="3"/>
  <c r="AC48" i="3"/>
  <c r="AD48" i="3" s="1"/>
  <c r="AA48" i="3"/>
  <c r="Z48" i="3"/>
  <c r="W48" i="3"/>
  <c r="X48" i="3" s="1"/>
  <c r="T48" i="3"/>
  <c r="U48" i="3" s="1"/>
  <c r="R48" i="3"/>
  <c r="AD47" i="3"/>
  <c r="AC47" i="3"/>
  <c r="Z47" i="3"/>
  <c r="AA47" i="3" s="1"/>
  <c r="W47" i="3"/>
  <c r="X47" i="3" s="1"/>
  <c r="U47" i="3"/>
  <c r="T47" i="3"/>
  <c r="R47" i="3"/>
  <c r="AC46" i="3"/>
  <c r="AD46" i="3" s="1"/>
  <c r="Z46" i="3"/>
  <c r="AA46" i="3" s="1"/>
  <c r="X46" i="3"/>
  <c r="W46" i="3"/>
  <c r="U46" i="3"/>
  <c r="T46" i="3"/>
  <c r="R46" i="3"/>
  <c r="AD45" i="3"/>
  <c r="AC45" i="3"/>
  <c r="Z45" i="3"/>
  <c r="AA45" i="3" s="1"/>
  <c r="X45" i="3"/>
  <c r="W45" i="3"/>
  <c r="T45" i="3"/>
  <c r="U45" i="3" s="1"/>
  <c r="R45" i="3"/>
  <c r="AC44" i="3"/>
  <c r="AD44" i="3" s="1"/>
  <c r="AA44" i="3"/>
  <c r="Z44" i="3"/>
  <c r="X44" i="3"/>
  <c r="W44" i="3"/>
  <c r="T44" i="3"/>
  <c r="U44" i="3" s="1"/>
  <c r="R44" i="3"/>
  <c r="AD43" i="3"/>
  <c r="AC43" i="3"/>
  <c r="AA43" i="3"/>
  <c r="Z43" i="3"/>
  <c r="X43" i="3"/>
  <c r="W43" i="3"/>
  <c r="U43" i="3"/>
  <c r="T43" i="3"/>
  <c r="R43" i="3"/>
  <c r="AD42" i="3"/>
  <c r="AC42" i="3"/>
  <c r="Z42" i="3"/>
  <c r="AA42" i="3" s="1"/>
  <c r="X42" i="3"/>
  <c r="W42" i="3"/>
  <c r="T42" i="3"/>
  <c r="U42" i="3" s="1"/>
  <c r="R42" i="3"/>
  <c r="AD41" i="3"/>
  <c r="AC41" i="3"/>
  <c r="AA41" i="3"/>
  <c r="Z41" i="3"/>
  <c r="W41" i="3"/>
  <c r="X41" i="3" s="1"/>
  <c r="U41" i="3"/>
  <c r="T41" i="3"/>
  <c r="R41" i="3"/>
  <c r="AD40" i="3"/>
  <c r="AC40" i="3"/>
  <c r="Z40" i="3"/>
  <c r="AA40" i="3" s="1"/>
  <c r="X40" i="3"/>
  <c r="W40" i="3"/>
  <c r="T40" i="3"/>
  <c r="U40" i="3" s="1"/>
  <c r="R40" i="3"/>
  <c r="AC39" i="3"/>
  <c r="AD39" i="3" s="1"/>
  <c r="Z39" i="3"/>
  <c r="AA39" i="3" s="1"/>
  <c r="X39" i="3"/>
  <c r="W39" i="3"/>
  <c r="U39" i="3"/>
  <c r="T39" i="3"/>
  <c r="R39" i="3"/>
  <c r="AC38" i="3"/>
  <c r="AD38" i="3" s="1"/>
  <c r="AA38" i="3"/>
  <c r="Z38" i="3"/>
  <c r="X38" i="3"/>
  <c r="W38" i="3"/>
  <c r="U38" i="3"/>
  <c r="T38" i="3"/>
  <c r="R38" i="3"/>
  <c r="AD37" i="3"/>
  <c r="AC37" i="3"/>
  <c r="AA37" i="3"/>
  <c r="Z37" i="3"/>
  <c r="W37" i="3"/>
  <c r="X37" i="3" s="1"/>
  <c r="U37" i="3"/>
  <c r="T37" i="3"/>
  <c r="R37" i="3"/>
  <c r="AD36" i="3"/>
  <c r="AC36" i="3"/>
  <c r="Z36" i="3"/>
  <c r="AA36" i="3" s="1"/>
  <c r="X36" i="3"/>
  <c r="W36" i="3"/>
  <c r="T36" i="3"/>
  <c r="U36" i="3" s="1"/>
  <c r="R36" i="3"/>
  <c r="AC35" i="3"/>
  <c r="AD35" i="3" s="1"/>
  <c r="AA35" i="3"/>
  <c r="Z35" i="3"/>
  <c r="W35" i="3"/>
  <c r="X35" i="3" s="1"/>
  <c r="U35" i="3"/>
  <c r="T35" i="3"/>
  <c r="R35" i="3"/>
  <c r="AD34" i="3"/>
  <c r="AC34" i="3"/>
  <c r="Z34" i="3"/>
  <c r="AA34" i="3" s="1"/>
  <c r="W34" i="3"/>
  <c r="X34" i="3" s="1"/>
  <c r="U34" i="3"/>
  <c r="T34" i="3"/>
  <c r="R34" i="3"/>
  <c r="AC33" i="3"/>
  <c r="AD33" i="3" s="1"/>
  <c r="Z33" i="3"/>
  <c r="AA33" i="3" s="1"/>
  <c r="X33" i="3"/>
  <c r="W33" i="3"/>
  <c r="U33" i="3"/>
  <c r="T33" i="3"/>
  <c r="R33" i="3"/>
  <c r="AC32" i="3"/>
  <c r="AD32" i="3" s="1"/>
  <c r="AA32" i="3"/>
  <c r="Z32" i="3"/>
  <c r="X32" i="3"/>
  <c r="W32" i="3"/>
  <c r="U32" i="3"/>
  <c r="T32" i="3"/>
  <c r="R32" i="3"/>
  <c r="AD31" i="3"/>
  <c r="AC31" i="3"/>
  <c r="AA31" i="3"/>
  <c r="Z31" i="3"/>
  <c r="W31" i="3"/>
  <c r="X31" i="3" s="1"/>
  <c r="U31" i="3"/>
  <c r="T31" i="3"/>
  <c r="R31" i="3"/>
  <c r="AD30" i="3"/>
  <c r="AC30" i="3"/>
  <c r="Z30" i="3"/>
  <c r="AA30" i="3" s="1"/>
  <c r="X30" i="3"/>
  <c r="W30" i="3"/>
  <c r="T30" i="3"/>
  <c r="U30" i="3" s="1"/>
  <c r="R30" i="3"/>
  <c r="AC29" i="3"/>
  <c r="AD29" i="3" s="1"/>
  <c r="AA29" i="3"/>
  <c r="Z29" i="3"/>
  <c r="W29" i="3"/>
  <c r="X29" i="3" s="1"/>
  <c r="T29" i="3"/>
  <c r="U29" i="3" s="1"/>
  <c r="R29" i="3"/>
  <c r="AD28" i="3"/>
  <c r="AC28" i="3"/>
  <c r="Z28" i="3"/>
  <c r="AA28" i="3" s="1"/>
  <c r="W28" i="3"/>
  <c r="X28" i="3" s="1"/>
  <c r="U28" i="3"/>
  <c r="T28" i="3"/>
  <c r="R28" i="3"/>
  <c r="AC27" i="3"/>
  <c r="AD27" i="3" s="1"/>
  <c r="AA27" i="3"/>
  <c r="Z27" i="3"/>
  <c r="X27" i="3"/>
  <c r="W27" i="3"/>
  <c r="U27" i="3"/>
  <c r="T27" i="3"/>
  <c r="R27" i="3"/>
  <c r="AD26" i="3"/>
  <c r="AC26" i="3"/>
  <c r="Z26" i="3"/>
  <c r="AA26" i="3" s="1"/>
  <c r="X26" i="3"/>
  <c r="W26" i="3"/>
  <c r="T26" i="3"/>
  <c r="U26" i="3" s="1"/>
  <c r="R26" i="3"/>
  <c r="AD25" i="3"/>
  <c r="AE25" i="3" s="1"/>
  <c r="AC25" i="3"/>
  <c r="AA25" i="3"/>
  <c r="Z25" i="3"/>
  <c r="W25" i="3"/>
  <c r="X25" i="3" s="1"/>
  <c r="T25" i="3"/>
  <c r="U25" i="3" s="1"/>
  <c r="R25" i="3"/>
  <c r="AD24" i="3"/>
  <c r="AC24" i="3"/>
  <c r="Z24" i="3"/>
  <c r="AA24" i="3" s="1"/>
  <c r="X24" i="3"/>
  <c r="W24" i="3"/>
  <c r="T24" i="3"/>
  <c r="U24" i="3" s="1"/>
  <c r="R24" i="3"/>
  <c r="AC23" i="3"/>
  <c r="AD23" i="3" s="1"/>
  <c r="Z23" i="3"/>
  <c r="AA23" i="3" s="1"/>
  <c r="X23" i="3"/>
  <c r="W23" i="3"/>
  <c r="U23" i="3"/>
  <c r="T23" i="3"/>
  <c r="R23" i="3"/>
  <c r="AC22" i="3"/>
  <c r="AD22" i="3" s="1"/>
  <c r="AA22" i="3"/>
  <c r="Z22" i="3"/>
  <c r="X22" i="3"/>
  <c r="W22" i="3"/>
  <c r="T22" i="3"/>
  <c r="U22" i="3" s="1"/>
  <c r="R22" i="3"/>
  <c r="AD21" i="3"/>
  <c r="AC21" i="3"/>
  <c r="AA21" i="3"/>
  <c r="Z21" i="3"/>
  <c r="X21" i="3"/>
  <c r="W21" i="3"/>
  <c r="U21" i="3"/>
  <c r="T21" i="3"/>
  <c r="R21" i="3"/>
  <c r="AD20" i="3"/>
  <c r="AC20" i="3"/>
  <c r="Z20" i="3"/>
  <c r="AA20" i="3" s="1"/>
  <c r="X20" i="3"/>
  <c r="W20" i="3"/>
  <c r="T20" i="3"/>
  <c r="U20" i="3" s="1"/>
  <c r="R20" i="3"/>
  <c r="AC19" i="3"/>
  <c r="AD19" i="3" s="1"/>
  <c r="Z19" i="3"/>
  <c r="AA19" i="3" s="1"/>
  <c r="W19" i="3"/>
  <c r="X19" i="3" s="1"/>
  <c r="T19" i="3"/>
  <c r="U19" i="3" s="1"/>
  <c r="V19" i="3" s="1"/>
  <c r="S19" i="3"/>
  <c r="R19" i="3"/>
  <c r="AC18" i="3"/>
  <c r="AD18" i="3" s="1"/>
  <c r="Z18" i="3"/>
  <c r="AA18" i="3" s="1"/>
  <c r="W18" i="3"/>
  <c r="X18" i="3" s="1"/>
  <c r="U18" i="3"/>
  <c r="T18" i="3"/>
  <c r="R18" i="3"/>
  <c r="S18" i="3" s="1"/>
  <c r="AC17" i="3"/>
  <c r="AD17" i="3" s="1"/>
  <c r="AA17" i="3"/>
  <c r="Z17" i="3"/>
  <c r="W17" i="3"/>
  <c r="X17" i="3" s="1"/>
  <c r="U17" i="3"/>
  <c r="T17" i="3"/>
  <c r="R17" i="3"/>
  <c r="AC16" i="3"/>
  <c r="AD16" i="3" s="1"/>
  <c r="AA16" i="3"/>
  <c r="Z16" i="3"/>
  <c r="X16" i="3"/>
  <c r="W16" i="3"/>
  <c r="U16" i="3"/>
  <c r="T16" i="3"/>
  <c r="R16" i="3"/>
  <c r="AC15" i="3"/>
  <c r="AD15" i="3" s="1"/>
  <c r="AA15" i="3"/>
  <c r="Z15" i="3"/>
  <c r="W15" i="3"/>
  <c r="X15" i="3" s="1"/>
  <c r="U15" i="3"/>
  <c r="T15" i="3"/>
  <c r="R15" i="3"/>
  <c r="AD14" i="3"/>
  <c r="AC14" i="3"/>
  <c r="Z14" i="3"/>
  <c r="AA14" i="3" s="1"/>
  <c r="X14" i="3"/>
  <c r="W14" i="3"/>
  <c r="T14" i="3"/>
  <c r="U14" i="3" s="1"/>
  <c r="R14" i="3"/>
  <c r="AD13" i="3"/>
  <c r="AC13" i="3"/>
  <c r="AA13" i="3"/>
  <c r="Z13" i="3"/>
  <c r="X13" i="3"/>
  <c r="W13" i="3"/>
  <c r="T13" i="3"/>
  <c r="U13" i="3" s="1"/>
  <c r="R13" i="3"/>
  <c r="AD12" i="3"/>
  <c r="AC12" i="3"/>
  <c r="AA12" i="3"/>
  <c r="Z12" i="3"/>
  <c r="W12" i="3"/>
  <c r="X12" i="3" s="1"/>
  <c r="T12" i="3"/>
  <c r="U12" i="3" s="1"/>
  <c r="R12" i="3"/>
  <c r="AD11" i="3"/>
  <c r="AC11" i="3"/>
  <c r="Z11" i="3"/>
  <c r="AA11" i="3" s="1"/>
  <c r="W11" i="3"/>
  <c r="X11" i="3" s="1"/>
  <c r="U11" i="3"/>
  <c r="T11" i="3"/>
  <c r="R11" i="3"/>
  <c r="AC10" i="3"/>
  <c r="AD10" i="3" s="1"/>
  <c r="Z10" i="3"/>
  <c r="AA10" i="3" s="1"/>
  <c r="X10" i="3"/>
  <c r="W10" i="3"/>
  <c r="T10" i="3"/>
  <c r="U10" i="3" s="1"/>
  <c r="R10" i="3"/>
  <c r="AC9" i="3"/>
  <c r="AD9" i="3" s="1"/>
  <c r="Z9" i="3"/>
  <c r="AA9" i="3" s="1"/>
  <c r="X9" i="3"/>
  <c r="W9" i="3"/>
  <c r="U9" i="3"/>
  <c r="T9" i="3"/>
  <c r="R9" i="3"/>
  <c r="S9" i="3" s="1"/>
  <c r="AD8" i="3"/>
  <c r="AE8" i="3" s="1"/>
  <c r="AC8" i="3"/>
  <c r="AA8" i="3"/>
  <c r="Z8" i="3"/>
  <c r="W8" i="3"/>
  <c r="X8" i="3" s="1"/>
  <c r="T8" i="3"/>
  <c r="U8" i="3" s="1"/>
  <c r="R8" i="3"/>
  <c r="AC7" i="3"/>
  <c r="AD7" i="3" s="1"/>
  <c r="AA7" i="3"/>
  <c r="Z7" i="3"/>
  <c r="W7" i="3"/>
  <c r="X7" i="3" s="1"/>
  <c r="T7" i="3"/>
  <c r="U7" i="3" s="1"/>
  <c r="R7" i="3"/>
  <c r="AD6" i="3"/>
  <c r="AC6" i="3"/>
  <c r="AA6" i="3"/>
  <c r="Z6" i="3"/>
  <c r="X6" i="3"/>
  <c r="W6" i="3"/>
  <c r="U6" i="3"/>
  <c r="T6" i="3"/>
  <c r="R6" i="3"/>
  <c r="AD4" i="3"/>
  <c r="AE69" i="3" s="1"/>
  <c r="AA4" i="3"/>
  <c r="AB57" i="3" s="1"/>
  <c r="X4" i="3"/>
  <c r="Y62" i="3" s="1"/>
  <c r="U4" i="3"/>
  <c r="V11" i="3" s="1"/>
  <c r="R4" i="3"/>
  <c r="S36" i="3" s="1"/>
  <c r="O194" i="1"/>
  <c r="N194" i="1"/>
  <c r="M194" i="1"/>
  <c r="L194" i="1"/>
  <c r="K194" i="1"/>
  <c r="J194" i="1"/>
  <c r="I194" i="1"/>
  <c r="H194" i="1"/>
  <c r="G194" i="1"/>
  <c r="F194" i="1"/>
  <c r="E194" i="1"/>
  <c r="C194" i="1"/>
  <c r="O193" i="1"/>
  <c r="N193" i="1"/>
  <c r="M193" i="1"/>
  <c r="L193" i="1"/>
  <c r="K193" i="1"/>
  <c r="J193" i="1"/>
  <c r="I193" i="1"/>
  <c r="H193" i="1"/>
  <c r="G193" i="1"/>
  <c r="F193" i="1"/>
  <c r="E193" i="1"/>
  <c r="C193" i="1"/>
  <c r="O192" i="1"/>
  <c r="N192" i="1"/>
  <c r="M192" i="1"/>
  <c r="L192" i="1"/>
  <c r="K192" i="1"/>
  <c r="J192" i="1"/>
  <c r="I192" i="1"/>
  <c r="H192" i="1"/>
  <c r="G192" i="1"/>
  <c r="F192" i="1"/>
  <c r="E192" i="1"/>
  <c r="C192" i="1"/>
  <c r="O191" i="1"/>
  <c r="N191" i="1"/>
  <c r="M191" i="1"/>
  <c r="L191" i="1"/>
  <c r="K191" i="1"/>
  <c r="J191" i="1"/>
  <c r="I191" i="1"/>
  <c r="H191" i="1"/>
  <c r="G191" i="1"/>
  <c r="F191" i="1"/>
  <c r="E190" i="1"/>
  <c r="O189" i="1"/>
  <c r="N189" i="1"/>
  <c r="M189" i="1"/>
  <c r="L189" i="1"/>
  <c r="K189" i="1"/>
  <c r="J189" i="1"/>
  <c r="I189" i="1"/>
  <c r="H189" i="1"/>
  <c r="G189" i="1"/>
  <c r="F189" i="1"/>
  <c r="E189" i="1"/>
  <c r="C189" i="1"/>
  <c r="O188" i="1"/>
  <c r="N188" i="1"/>
  <c r="M188" i="1"/>
  <c r="L188" i="1"/>
  <c r="K188" i="1"/>
  <c r="J188" i="1"/>
  <c r="I188" i="1"/>
  <c r="H188" i="1"/>
  <c r="G188" i="1"/>
  <c r="F188" i="1"/>
  <c r="O187" i="1"/>
  <c r="N187" i="1"/>
  <c r="M187" i="1"/>
  <c r="L187" i="1"/>
  <c r="K187" i="1"/>
  <c r="J187" i="1"/>
  <c r="I187" i="1"/>
  <c r="H187" i="1"/>
  <c r="G187" i="1"/>
  <c r="F187" i="1"/>
  <c r="O186" i="1"/>
  <c r="N186" i="1"/>
  <c r="M186" i="1"/>
  <c r="L186" i="1"/>
  <c r="K186" i="1"/>
  <c r="J186" i="1"/>
  <c r="I186" i="1"/>
  <c r="H186" i="1"/>
  <c r="G186" i="1"/>
  <c r="F186" i="1"/>
  <c r="O185" i="1"/>
  <c r="N185" i="1"/>
  <c r="M185" i="1"/>
  <c r="L185" i="1"/>
  <c r="K185" i="1"/>
  <c r="J185" i="1"/>
  <c r="I185" i="1"/>
  <c r="H185" i="1"/>
  <c r="G185" i="1"/>
  <c r="F185" i="1"/>
  <c r="E185" i="1"/>
  <c r="C185" i="1"/>
  <c r="O184" i="1"/>
  <c r="N184" i="1"/>
  <c r="M184" i="1"/>
  <c r="L184" i="1"/>
  <c r="K184" i="1"/>
  <c r="J184" i="1"/>
  <c r="I184" i="1"/>
  <c r="H184" i="1"/>
  <c r="G184" i="1"/>
  <c r="F184" i="1"/>
  <c r="O183" i="1"/>
  <c r="N183" i="1"/>
  <c r="M183" i="1"/>
  <c r="L183" i="1"/>
  <c r="K183" i="1"/>
  <c r="J183" i="1"/>
  <c r="I183" i="1"/>
  <c r="H183" i="1"/>
  <c r="G183" i="1"/>
  <c r="F183" i="1"/>
  <c r="O182" i="1"/>
  <c r="N182" i="1"/>
  <c r="M182" i="1"/>
  <c r="L182" i="1"/>
  <c r="K182" i="1"/>
  <c r="J182" i="1"/>
  <c r="I182" i="1"/>
  <c r="H182" i="1"/>
  <c r="G182" i="1"/>
  <c r="F182" i="1"/>
  <c r="E182" i="1"/>
  <c r="C182" i="1"/>
  <c r="O181" i="1"/>
  <c r="N181" i="1"/>
  <c r="M181" i="1"/>
  <c r="L181" i="1"/>
  <c r="K181" i="1"/>
  <c r="J181" i="1"/>
  <c r="I181" i="1"/>
  <c r="H181" i="1"/>
  <c r="G181" i="1"/>
  <c r="F181" i="1"/>
  <c r="O180" i="1"/>
  <c r="N180" i="1"/>
  <c r="M180" i="1"/>
  <c r="L180" i="1"/>
  <c r="K180" i="1"/>
  <c r="J180" i="1"/>
  <c r="I180" i="1"/>
  <c r="H180" i="1"/>
  <c r="G180" i="1"/>
  <c r="F180" i="1"/>
  <c r="O179" i="1"/>
  <c r="N179" i="1"/>
  <c r="M179" i="1"/>
  <c r="L179" i="1"/>
  <c r="K179" i="1"/>
  <c r="J179" i="1"/>
  <c r="I179" i="1"/>
  <c r="H179" i="1"/>
  <c r="G179" i="1"/>
  <c r="F179" i="1"/>
  <c r="O178" i="1"/>
  <c r="N178" i="1"/>
  <c r="M178" i="1"/>
  <c r="L178" i="1"/>
  <c r="K178" i="1"/>
  <c r="J178" i="1"/>
  <c r="I178" i="1"/>
  <c r="H178" i="1"/>
  <c r="G178" i="1"/>
  <c r="F178" i="1"/>
  <c r="O177" i="1"/>
  <c r="N177" i="1"/>
  <c r="M177" i="1"/>
  <c r="L177" i="1"/>
  <c r="K177" i="1"/>
  <c r="J177" i="1"/>
  <c r="I177" i="1"/>
  <c r="H177" i="1"/>
  <c r="G177" i="1"/>
  <c r="F177" i="1"/>
  <c r="O176" i="1"/>
  <c r="N176" i="1"/>
  <c r="M176" i="1"/>
  <c r="L176" i="1"/>
  <c r="K176" i="1"/>
  <c r="J176" i="1"/>
  <c r="I176" i="1"/>
  <c r="H176" i="1"/>
  <c r="G176" i="1"/>
  <c r="F176" i="1"/>
  <c r="O175" i="1"/>
  <c r="N175" i="1"/>
  <c r="M175" i="1"/>
  <c r="L175" i="1"/>
  <c r="K175" i="1"/>
  <c r="J175" i="1"/>
  <c r="I175" i="1"/>
  <c r="H175" i="1"/>
  <c r="G175" i="1"/>
  <c r="F175" i="1"/>
  <c r="E175" i="1"/>
  <c r="C175" i="1"/>
  <c r="O174" i="1"/>
  <c r="N174" i="1"/>
  <c r="M174" i="1"/>
  <c r="L174" i="1"/>
  <c r="K174" i="1"/>
  <c r="J174" i="1"/>
  <c r="I174" i="1"/>
  <c r="H174" i="1"/>
  <c r="G174" i="1"/>
  <c r="F174" i="1"/>
  <c r="E174" i="1"/>
  <c r="C174" i="1"/>
  <c r="O173" i="1"/>
  <c r="N173" i="1"/>
  <c r="M173" i="1"/>
  <c r="L173" i="1"/>
  <c r="K173" i="1"/>
  <c r="J173" i="1"/>
  <c r="I173" i="1"/>
  <c r="H173" i="1"/>
  <c r="G173" i="1"/>
  <c r="F173" i="1"/>
  <c r="E173" i="1"/>
  <c r="C173" i="1"/>
  <c r="O172" i="1"/>
  <c r="N172" i="1"/>
  <c r="M172" i="1"/>
  <c r="L172" i="1"/>
  <c r="K172" i="1"/>
  <c r="J172" i="1"/>
  <c r="I172" i="1"/>
  <c r="H172" i="1"/>
  <c r="G172" i="1"/>
  <c r="F172" i="1"/>
  <c r="E172" i="1"/>
  <c r="C172" i="1"/>
  <c r="O171" i="1"/>
  <c r="N171" i="1"/>
  <c r="M171" i="1"/>
  <c r="L171" i="1"/>
  <c r="K171" i="1"/>
  <c r="J171" i="1"/>
  <c r="I171" i="1"/>
  <c r="H171" i="1"/>
  <c r="G171" i="1"/>
  <c r="F171" i="1"/>
  <c r="O170" i="1"/>
  <c r="N170" i="1"/>
  <c r="M170" i="1"/>
  <c r="L170" i="1"/>
  <c r="K170" i="1"/>
  <c r="J170" i="1"/>
  <c r="I170" i="1"/>
  <c r="H170" i="1"/>
  <c r="G170" i="1"/>
  <c r="F170" i="1"/>
  <c r="O169" i="1"/>
  <c r="N169" i="1"/>
  <c r="M169" i="1"/>
  <c r="L169" i="1"/>
  <c r="K169" i="1"/>
  <c r="J169" i="1"/>
  <c r="I169" i="1"/>
  <c r="H169" i="1"/>
  <c r="G169" i="1"/>
  <c r="F169" i="1"/>
  <c r="E169" i="1"/>
  <c r="C169" i="1"/>
  <c r="O168" i="1"/>
  <c r="N168" i="1"/>
  <c r="M168" i="1"/>
  <c r="L168" i="1"/>
  <c r="K168" i="1"/>
  <c r="J168" i="1"/>
  <c r="I168" i="1"/>
  <c r="H168" i="1"/>
  <c r="G168" i="1"/>
  <c r="F168" i="1"/>
  <c r="E168" i="1"/>
  <c r="C168" i="1"/>
  <c r="O167" i="1"/>
  <c r="N167" i="1"/>
  <c r="M167" i="1"/>
  <c r="L167" i="1"/>
  <c r="K167" i="1"/>
  <c r="J167" i="1"/>
  <c r="I167" i="1"/>
  <c r="H167" i="1"/>
  <c r="G167" i="1"/>
  <c r="F167" i="1"/>
  <c r="O166" i="1"/>
  <c r="N166" i="1"/>
  <c r="M166" i="1"/>
  <c r="L166" i="1"/>
  <c r="K166" i="1"/>
  <c r="J166" i="1"/>
  <c r="I166" i="1"/>
  <c r="H166" i="1"/>
  <c r="G166" i="1"/>
  <c r="F166" i="1"/>
  <c r="O165" i="1"/>
  <c r="N165" i="1"/>
  <c r="M165" i="1"/>
  <c r="L165" i="1"/>
  <c r="K165" i="1"/>
  <c r="J165" i="1"/>
  <c r="I165" i="1"/>
  <c r="H165" i="1"/>
  <c r="G165" i="1"/>
  <c r="F165" i="1"/>
  <c r="E165" i="1"/>
  <c r="C165" i="1"/>
  <c r="O164" i="1"/>
  <c r="N164" i="1"/>
  <c r="M164" i="1"/>
  <c r="L164" i="1"/>
  <c r="K164" i="1"/>
  <c r="J164" i="1"/>
  <c r="I164" i="1"/>
  <c r="H164" i="1"/>
  <c r="G164" i="1"/>
  <c r="F164" i="1"/>
  <c r="O163" i="1"/>
  <c r="N163" i="1"/>
  <c r="M163" i="1"/>
  <c r="L163" i="1"/>
  <c r="K163" i="1"/>
  <c r="J163" i="1"/>
  <c r="I163" i="1"/>
  <c r="H163" i="1"/>
  <c r="G163" i="1"/>
  <c r="F163" i="1"/>
  <c r="O162" i="1"/>
  <c r="N162" i="1"/>
  <c r="M162" i="1"/>
  <c r="L162" i="1"/>
  <c r="K162" i="1"/>
  <c r="J162" i="1"/>
  <c r="I162" i="1"/>
  <c r="H162" i="1"/>
  <c r="G162" i="1"/>
  <c r="F162" i="1"/>
  <c r="E162" i="1"/>
  <c r="C162" i="1"/>
  <c r="O161" i="1"/>
  <c r="N161" i="1"/>
  <c r="M161" i="1"/>
  <c r="L161" i="1"/>
  <c r="K161" i="1"/>
  <c r="J161" i="1"/>
  <c r="I161" i="1"/>
  <c r="H161" i="1"/>
  <c r="G161" i="1"/>
  <c r="F161" i="1"/>
  <c r="O160" i="1"/>
  <c r="N160" i="1"/>
  <c r="M160" i="1"/>
  <c r="L160" i="1"/>
  <c r="K160" i="1"/>
  <c r="J160" i="1"/>
  <c r="I160" i="1"/>
  <c r="H160" i="1"/>
  <c r="G160" i="1"/>
  <c r="F160" i="1"/>
  <c r="O159" i="1"/>
  <c r="N159" i="1"/>
  <c r="M159" i="1"/>
  <c r="L159" i="1"/>
  <c r="K159" i="1"/>
  <c r="J159" i="1"/>
  <c r="I159" i="1"/>
  <c r="H159" i="1"/>
  <c r="G159" i="1"/>
  <c r="F159" i="1"/>
  <c r="O158" i="1"/>
  <c r="N158" i="1"/>
  <c r="M158" i="1"/>
  <c r="L158" i="1"/>
  <c r="K158" i="1"/>
  <c r="O157" i="1"/>
  <c r="N157" i="1"/>
  <c r="M157" i="1"/>
  <c r="L157" i="1"/>
  <c r="K157" i="1"/>
  <c r="J157" i="1"/>
  <c r="I157" i="1"/>
  <c r="H157" i="1"/>
  <c r="G157" i="1"/>
  <c r="F157" i="1"/>
  <c r="O156" i="1"/>
  <c r="N156" i="1"/>
  <c r="M156" i="1"/>
  <c r="L156" i="1"/>
  <c r="K156" i="1"/>
  <c r="J156" i="1"/>
  <c r="I156" i="1"/>
  <c r="H156" i="1"/>
  <c r="G156" i="1"/>
  <c r="F156" i="1"/>
  <c r="E156" i="1"/>
  <c r="C156" i="1"/>
  <c r="O155" i="1"/>
  <c r="N155" i="1"/>
  <c r="M155" i="1"/>
  <c r="L155" i="1"/>
  <c r="K155" i="1"/>
  <c r="J155" i="1"/>
  <c r="I155" i="1"/>
  <c r="H155" i="1"/>
  <c r="G155" i="1"/>
  <c r="F155" i="1"/>
  <c r="O154" i="1"/>
  <c r="N154" i="1"/>
  <c r="M154" i="1"/>
  <c r="L154" i="1"/>
  <c r="K154" i="1"/>
  <c r="J154" i="1"/>
  <c r="I154" i="1"/>
  <c r="H154" i="1"/>
  <c r="G154" i="1"/>
  <c r="F154" i="1"/>
  <c r="E154" i="1"/>
  <c r="C154" i="1"/>
  <c r="O153" i="1"/>
  <c r="N153" i="1"/>
  <c r="M153" i="1"/>
  <c r="L153" i="1"/>
  <c r="K153" i="1"/>
  <c r="J153" i="1"/>
  <c r="I153" i="1"/>
  <c r="H153" i="1"/>
  <c r="G153" i="1"/>
  <c r="F153" i="1"/>
  <c r="E153" i="1"/>
  <c r="C153" i="1"/>
  <c r="O152" i="1"/>
  <c r="N152" i="1"/>
  <c r="M152" i="1"/>
  <c r="L152" i="1"/>
  <c r="K152" i="1"/>
  <c r="J152" i="1"/>
  <c r="I152" i="1"/>
  <c r="H152" i="1"/>
  <c r="G152" i="1"/>
  <c r="F152" i="1"/>
  <c r="O151" i="1"/>
  <c r="N151" i="1"/>
  <c r="M151" i="1"/>
  <c r="L151" i="1"/>
  <c r="K151" i="1"/>
  <c r="J151" i="1"/>
  <c r="I151" i="1"/>
  <c r="H151" i="1"/>
  <c r="G151" i="1"/>
  <c r="F151" i="1"/>
  <c r="E151" i="1"/>
  <c r="C151" i="1"/>
  <c r="O150" i="1"/>
  <c r="N150" i="1"/>
  <c r="M150" i="1"/>
  <c r="L150" i="1"/>
  <c r="K150" i="1"/>
  <c r="J150" i="1"/>
  <c r="I150" i="1"/>
  <c r="H150" i="1"/>
  <c r="G150" i="1"/>
  <c r="F150" i="1"/>
  <c r="E150" i="1"/>
  <c r="C150" i="1"/>
  <c r="O148" i="1"/>
  <c r="N148" i="1"/>
  <c r="M148" i="1"/>
  <c r="L148" i="1"/>
  <c r="K148" i="1"/>
  <c r="J148" i="1"/>
  <c r="I148" i="1"/>
  <c r="H148" i="1"/>
  <c r="G148" i="1"/>
  <c r="F148" i="1"/>
  <c r="O147" i="1"/>
  <c r="N147" i="1"/>
  <c r="M147" i="1"/>
  <c r="L147" i="1"/>
  <c r="K147" i="1"/>
  <c r="J147" i="1"/>
  <c r="I147" i="1"/>
  <c r="H147" i="1"/>
  <c r="G147" i="1"/>
  <c r="F147" i="1"/>
  <c r="O146" i="1"/>
  <c r="N146" i="1"/>
  <c r="M146" i="1"/>
  <c r="L146" i="1"/>
  <c r="K146" i="1"/>
  <c r="J146" i="1"/>
  <c r="I146" i="1"/>
  <c r="H146" i="1"/>
  <c r="G146" i="1"/>
  <c r="F146" i="1"/>
  <c r="O145" i="1"/>
  <c r="N145" i="1"/>
  <c r="M145" i="1"/>
  <c r="L145" i="1"/>
  <c r="K145" i="1"/>
  <c r="J145" i="1"/>
  <c r="I145" i="1"/>
  <c r="H145" i="1"/>
  <c r="G145" i="1"/>
  <c r="F145" i="1"/>
  <c r="O144" i="1"/>
  <c r="N144" i="1"/>
  <c r="M144" i="1"/>
  <c r="L144" i="1"/>
  <c r="K144" i="1"/>
  <c r="J144" i="1"/>
  <c r="I144" i="1"/>
  <c r="H144" i="1"/>
  <c r="G144" i="1"/>
  <c r="F144" i="1"/>
  <c r="O143" i="1"/>
  <c r="N143" i="1"/>
  <c r="M143" i="1"/>
  <c r="L143" i="1"/>
  <c r="K143" i="1"/>
  <c r="J143" i="1"/>
  <c r="I143" i="1"/>
  <c r="H143" i="1"/>
  <c r="G143" i="1"/>
  <c r="F143" i="1"/>
  <c r="O142" i="1"/>
  <c r="N142" i="1"/>
  <c r="M142" i="1"/>
  <c r="L142" i="1"/>
  <c r="K142" i="1"/>
  <c r="J142" i="1"/>
  <c r="I142" i="1"/>
  <c r="H142" i="1"/>
  <c r="G142" i="1"/>
  <c r="F142" i="1"/>
  <c r="O141" i="1"/>
  <c r="N141" i="1"/>
  <c r="M141" i="1"/>
  <c r="L141" i="1"/>
  <c r="K141" i="1"/>
  <c r="J141" i="1"/>
  <c r="I141" i="1"/>
  <c r="H141" i="1"/>
  <c r="G141" i="1"/>
  <c r="F141" i="1"/>
  <c r="E141" i="1"/>
  <c r="C141" i="1"/>
  <c r="O140" i="1"/>
  <c r="N140" i="1"/>
  <c r="M140" i="1"/>
  <c r="L140" i="1"/>
  <c r="K140" i="1"/>
  <c r="J140" i="1"/>
  <c r="I140" i="1"/>
  <c r="H140" i="1"/>
  <c r="G140" i="1"/>
  <c r="F140" i="1"/>
  <c r="O139" i="1"/>
  <c r="N139" i="1"/>
  <c r="M139" i="1"/>
  <c r="L139" i="1"/>
  <c r="K139" i="1"/>
  <c r="J139" i="1"/>
  <c r="I139" i="1"/>
  <c r="H139" i="1"/>
  <c r="G139" i="1"/>
  <c r="F139" i="1"/>
  <c r="E139" i="1"/>
  <c r="C139" i="1"/>
  <c r="O138" i="1"/>
  <c r="N138" i="1"/>
  <c r="M138" i="1"/>
  <c r="L138" i="1"/>
  <c r="K138" i="1"/>
  <c r="J138" i="1"/>
  <c r="I138" i="1"/>
  <c r="H138" i="1"/>
  <c r="G138" i="1"/>
  <c r="F138" i="1"/>
  <c r="O137" i="1"/>
  <c r="N137" i="1"/>
  <c r="M137" i="1"/>
  <c r="L137" i="1"/>
  <c r="K137" i="1"/>
  <c r="J137" i="1"/>
  <c r="I137" i="1"/>
  <c r="H137" i="1"/>
  <c r="G137" i="1"/>
  <c r="F137" i="1"/>
  <c r="E137" i="1"/>
  <c r="C137" i="1"/>
  <c r="O136" i="1"/>
  <c r="N136" i="1"/>
  <c r="M136" i="1"/>
  <c r="L136" i="1"/>
  <c r="K136" i="1"/>
  <c r="J136" i="1"/>
  <c r="I136" i="1"/>
  <c r="H136" i="1"/>
  <c r="G136" i="1"/>
  <c r="F136" i="1"/>
  <c r="O135" i="1"/>
  <c r="N135" i="1"/>
  <c r="M135" i="1"/>
  <c r="L135" i="1"/>
  <c r="K135" i="1"/>
  <c r="J135" i="1"/>
  <c r="I135" i="1"/>
  <c r="H135" i="1"/>
  <c r="G135" i="1"/>
  <c r="F135" i="1"/>
  <c r="O134" i="1"/>
  <c r="N134" i="1"/>
  <c r="M134" i="1"/>
  <c r="L134" i="1"/>
  <c r="K134" i="1"/>
  <c r="J134" i="1"/>
  <c r="I134" i="1"/>
  <c r="H134" i="1"/>
  <c r="G134" i="1"/>
  <c r="F134" i="1"/>
  <c r="O133" i="1"/>
  <c r="N133" i="1"/>
  <c r="M133" i="1"/>
  <c r="L133" i="1"/>
  <c r="K133" i="1"/>
  <c r="J133" i="1"/>
  <c r="I133" i="1"/>
  <c r="H133" i="1"/>
  <c r="G133" i="1"/>
  <c r="F133" i="1"/>
  <c r="O132" i="1"/>
  <c r="N132" i="1"/>
  <c r="M132" i="1"/>
  <c r="L132" i="1"/>
  <c r="K132" i="1"/>
  <c r="J132" i="1"/>
  <c r="I132" i="1"/>
  <c r="H132" i="1"/>
  <c r="G132" i="1"/>
  <c r="F132" i="1"/>
  <c r="O131" i="1"/>
  <c r="N131" i="1"/>
  <c r="M131" i="1"/>
  <c r="L131" i="1"/>
  <c r="K131" i="1"/>
  <c r="J131" i="1"/>
  <c r="I131" i="1"/>
  <c r="H131" i="1"/>
  <c r="G131" i="1"/>
  <c r="F131" i="1"/>
  <c r="E131" i="1"/>
  <c r="C131" i="1"/>
  <c r="O130" i="1"/>
  <c r="N130" i="1"/>
  <c r="M130" i="1"/>
  <c r="L130" i="1"/>
  <c r="K130" i="1"/>
  <c r="J130" i="1"/>
  <c r="I130" i="1"/>
  <c r="H130" i="1"/>
  <c r="G130" i="1"/>
  <c r="F130" i="1"/>
  <c r="O129" i="1"/>
  <c r="N129" i="1"/>
  <c r="M129" i="1"/>
  <c r="L129" i="1"/>
  <c r="K129" i="1"/>
  <c r="J129" i="1"/>
  <c r="I129" i="1"/>
  <c r="H129" i="1"/>
  <c r="G129" i="1"/>
  <c r="F129" i="1"/>
  <c r="E129" i="1"/>
  <c r="C129" i="1"/>
  <c r="O128" i="1"/>
  <c r="N128" i="1"/>
  <c r="M128" i="1"/>
  <c r="L128" i="1"/>
  <c r="K128" i="1"/>
  <c r="J128" i="1"/>
  <c r="I128" i="1"/>
  <c r="H128" i="1"/>
  <c r="G128" i="1"/>
  <c r="F128" i="1"/>
  <c r="E128" i="1"/>
  <c r="C128" i="1"/>
  <c r="O127" i="1"/>
  <c r="N127" i="1"/>
  <c r="M127" i="1"/>
  <c r="L127" i="1"/>
  <c r="K127" i="1"/>
  <c r="J127" i="1"/>
  <c r="I127" i="1"/>
  <c r="H127" i="1"/>
  <c r="G127" i="1"/>
  <c r="F127" i="1"/>
  <c r="O126" i="1"/>
  <c r="N126" i="1"/>
  <c r="M126" i="1"/>
  <c r="L126" i="1"/>
  <c r="K126" i="1"/>
  <c r="J126" i="1"/>
  <c r="I126" i="1"/>
  <c r="H126" i="1"/>
  <c r="G126" i="1"/>
  <c r="F126" i="1"/>
  <c r="E126" i="1"/>
  <c r="C126" i="1"/>
  <c r="O125" i="1"/>
  <c r="N125" i="1"/>
  <c r="M125" i="1"/>
  <c r="L125" i="1"/>
  <c r="K125" i="1"/>
  <c r="J125" i="1"/>
  <c r="I125" i="1"/>
  <c r="H125" i="1"/>
  <c r="G125" i="1"/>
  <c r="F125" i="1"/>
  <c r="O124" i="1"/>
  <c r="N124" i="1"/>
  <c r="M124" i="1"/>
  <c r="L124" i="1"/>
  <c r="K124" i="1"/>
  <c r="J124" i="1"/>
  <c r="I124" i="1"/>
  <c r="H124" i="1"/>
  <c r="G124" i="1"/>
  <c r="F124" i="1"/>
  <c r="E124" i="1"/>
  <c r="C124" i="1"/>
  <c r="O123" i="1"/>
  <c r="N123" i="1"/>
  <c r="M123" i="1"/>
  <c r="L123" i="1"/>
  <c r="K123" i="1"/>
  <c r="J123" i="1"/>
  <c r="I123" i="1"/>
  <c r="H123" i="1"/>
  <c r="G123" i="1"/>
  <c r="F123" i="1"/>
  <c r="O122" i="1"/>
  <c r="N122" i="1"/>
  <c r="M122" i="1"/>
  <c r="L122" i="1"/>
  <c r="K122" i="1"/>
  <c r="J122" i="1"/>
  <c r="I122" i="1"/>
  <c r="H122" i="1"/>
  <c r="G122" i="1"/>
  <c r="F122" i="1"/>
  <c r="O121" i="1"/>
  <c r="N121" i="1"/>
  <c r="M121" i="1"/>
  <c r="L121" i="1"/>
  <c r="K121" i="1"/>
  <c r="J121" i="1"/>
  <c r="I121" i="1"/>
  <c r="H121" i="1"/>
  <c r="G121" i="1"/>
  <c r="F121" i="1"/>
  <c r="O120" i="1"/>
  <c r="N120" i="1"/>
  <c r="M120" i="1"/>
  <c r="L120" i="1"/>
  <c r="K120" i="1"/>
  <c r="J120" i="1"/>
  <c r="I120" i="1"/>
  <c r="H120" i="1"/>
  <c r="G120" i="1"/>
  <c r="F120" i="1"/>
  <c r="O119" i="1"/>
  <c r="N119" i="1"/>
  <c r="M119" i="1"/>
  <c r="L119" i="1"/>
  <c r="K119" i="1"/>
  <c r="J119" i="1"/>
  <c r="I119" i="1"/>
  <c r="H119" i="1"/>
  <c r="G119" i="1"/>
  <c r="F119" i="1"/>
  <c r="O118" i="1"/>
  <c r="N118" i="1"/>
  <c r="M118" i="1"/>
  <c r="L118" i="1"/>
  <c r="K118" i="1"/>
  <c r="J118" i="1"/>
  <c r="I118" i="1"/>
  <c r="H118" i="1"/>
  <c r="G118" i="1"/>
  <c r="F118" i="1"/>
  <c r="O117" i="1"/>
  <c r="N117" i="1"/>
  <c r="M117" i="1"/>
  <c r="L117" i="1"/>
  <c r="K117" i="1"/>
  <c r="J117" i="1"/>
  <c r="I117" i="1"/>
  <c r="H117" i="1"/>
  <c r="G117" i="1"/>
  <c r="F117" i="1"/>
  <c r="O116" i="1"/>
  <c r="N116" i="1"/>
  <c r="M116" i="1"/>
  <c r="L116" i="1"/>
  <c r="K116" i="1"/>
  <c r="J116" i="1"/>
  <c r="I116" i="1"/>
  <c r="H116" i="1"/>
  <c r="G116" i="1"/>
  <c r="F116" i="1"/>
  <c r="O115" i="1"/>
  <c r="N115" i="1"/>
  <c r="M115" i="1"/>
  <c r="L115" i="1"/>
  <c r="K115" i="1"/>
  <c r="J115" i="1"/>
  <c r="I115" i="1"/>
  <c r="H115" i="1"/>
  <c r="G115" i="1"/>
  <c r="F115" i="1"/>
  <c r="O114" i="1"/>
  <c r="N114" i="1"/>
  <c r="M114" i="1"/>
  <c r="L114" i="1"/>
  <c r="K114" i="1"/>
  <c r="J114" i="1"/>
  <c r="I114" i="1"/>
  <c r="H114" i="1"/>
  <c r="G114" i="1"/>
  <c r="F114" i="1"/>
  <c r="E114" i="1"/>
  <c r="C114" i="1"/>
  <c r="O113" i="1"/>
  <c r="N113" i="1"/>
  <c r="M113" i="1"/>
  <c r="L113" i="1"/>
  <c r="K113" i="1"/>
  <c r="J113" i="1"/>
  <c r="I113" i="1"/>
  <c r="H113" i="1"/>
  <c r="G113" i="1"/>
  <c r="F113" i="1"/>
  <c r="E113" i="1"/>
  <c r="C113" i="1"/>
  <c r="O112" i="1"/>
  <c r="N112" i="1"/>
  <c r="M112" i="1"/>
  <c r="L112" i="1"/>
  <c r="K112" i="1"/>
  <c r="J112" i="1"/>
  <c r="I112" i="1"/>
  <c r="H112" i="1"/>
  <c r="G112" i="1"/>
  <c r="F112" i="1"/>
  <c r="O111" i="1"/>
  <c r="N111" i="1"/>
  <c r="M111" i="1"/>
  <c r="L111" i="1"/>
  <c r="K111" i="1"/>
  <c r="J111" i="1"/>
  <c r="I111" i="1"/>
  <c r="H111" i="1"/>
  <c r="G111" i="1"/>
  <c r="F111" i="1"/>
  <c r="O110" i="1"/>
  <c r="N110" i="1"/>
  <c r="M110" i="1"/>
  <c r="L110" i="1"/>
  <c r="K110" i="1"/>
  <c r="J110" i="1"/>
  <c r="I110" i="1"/>
  <c r="H110" i="1"/>
  <c r="G110" i="1"/>
  <c r="F110" i="1"/>
  <c r="E110" i="1"/>
  <c r="C110" i="1"/>
  <c r="O109" i="1"/>
  <c r="N109" i="1"/>
  <c r="M109" i="1"/>
  <c r="L109" i="1"/>
  <c r="K109" i="1"/>
  <c r="J109" i="1"/>
  <c r="I109" i="1"/>
  <c r="H109" i="1"/>
  <c r="G109" i="1"/>
  <c r="F109" i="1"/>
  <c r="E109" i="1"/>
  <c r="C109" i="1"/>
  <c r="O108" i="1"/>
  <c r="N108" i="1"/>
  <c r="M108" i="1"/>
  <c r="L108" i="1"/>
  <c r="K108" i="1"/>
  <c r="J108" i="1"/>
  <c r="I108" i="1"/>
  <c r="H108" i="1"/>
  <c r="G108" i="1"/>
  <c r="F108" i="1"/>
  <c r="O107" i="1"/>
  <c r="N107" i="1"/>
  <c r="M107" i="1"/>
  <c r="L107" i="1"/>
  <c r="K107" i="1"/>
  <c r="J107" i="1"/>
  <c r="I107" i="1"/>
  <c r="H107" i="1"/>
  <c r="G107" i="1"/>
  <c r="F107" i="1"/>
  <c r="E107" i="1"/>
  <c r="C107" i="1"/>
  <c r="O106" i="1"/>
  <c r="N106" i="1"/>
  <c r="M106" i="1"/>
  <c r="L106" i="1"/>
  <c r="K106" i="1"/>
  <c r="J106" i="1"/>
  <c r="I106" i="1"/>
  <c r="H106" i="1"/>
  <c r="G106" i="1"/>
  <c r="F106" i="1"/>
  <c r="O105" i="1"/>
  <c r="N105" i="1"/>
  <c r="M105" i="1"/>
  <c r="L105" i="1"/>
  <c r="K105" i="1"/>
  <c r="J105" i="1"/>
  <c r="I105" i="1"/>
  <c r="H105" i="1"/>
  <c r="G105" i="1"/>
  <c r="F105" i="1"/>
  <c r="O104" i="1"/>
  <c r="N104" i="1"/>
  <c r="M104" i="1"/>
  <c r="L104" i="1"/>
  <c r="K104" i="1"/>
  <c r="J104" i="1"/>
  <c r="I104" i="1"/>
  <c r="H104" i="1"/>
  <c r="G104" i="1"/>
  <c r="F104" i="1"/>
  <c r="O103" i="1"/>
  <c r="N103" i="1"/>
  <c r="M103" i="1"/>
  <c r="L103" i="1"/>
  <c r="K103" i="1"/>
  <c r="J103" i="1"/>
  <c r="I103" i="1"/>
  <c r="H103" i="1"/>
  <c r="G103" i="1"/>
  <c r="F103" i="1"/>
  <c r="E103" i="1"/>
  <c r="C103" i="1"/>
  <c r="O102" i="1"/>
  <c r="N102" i="1"/>
  <c r="M102" i="1"/>
  <c r="L102" i="1"/>
  <c r="K102" i="1"/>
  <c r="J102" i="1"/>
  <c r="I102" i="1"/>
  <c r="H102" i="1"/>
  <c r="G102" i="1"/>
  <c r="F102" i="1"/>
  <c r="O101" i="1"/>
  <c r="N101" i="1"/>
  <c r="M101" i="1"/>
  <c r="L101" i="1"/>
  <c r="K101" i="1"/>
  <c r="J101" i="1"/>
  <c r="I101" i="1"/>
  <c r="H101" i="1"/>
  <c r="G101" i="1"/>
  <c r="F101" i="1"/>
  <c r="O100" i="1"/>
  <c r="N100" i="1"/>
  <c r="M100" i="1"/>
  <c r="L100" i="1"/>
  <c r="K100" i="1"/>
  <c r="J100" i="1"/>
  <c r="I100" i="1"/>
  <c r="H100" i="1"/>
  <c r="G100" i="1"/>
  <c r="F100" i="1"/>
  <c r="E100" i="1"/>
  <c r="C100" i="1"/>
  <c r="O99" i="1"/>
  <c r="N99" i="1"/>
  <c r="M99" i="1"/>
  <c r="L99" i="1"/>
  <c r="K99" i="1"/>
  <c r="J99" i="1"/>
  <c r="I99" i="1"/>
  <c r="H99" i="1"/>
  <c r="G99" i="1"/>
  <c r="F99" i="1"/>
  <c r="O98" i="1"/>
  <c r="N98" i="1"/>
  <c r="M98" i="1"/>
  <c r="L98" i="1"/>
  <c r="K98" i="1"/>
  <c r="J98" i="1"/>
  <c r="I98" i="1"/>
  <c r="H98" i="1"/>
  <c r="G98" i="1"/>
  <c r="F98" i="1"/>
  <c r="O97" i="1"/>
  <c r="N97" i="1"/>
  <c r="M97" i="1"/>
  <c r="L97" i="1"/>
  <c r="K97" i="1"/>
  <c r="J97" i="1"/>
  <c r="I97" i="1"/>
  <c r="H97" i="1"/>
  <c r="G97" i="1"/>
  <c r="F97" i="1"/>
  <c r="O96" i="1"/>
  <c r="N96" i="1"/>
  <c r="M96" i="1"/>
  <c r="L96" i="1"/>
  <c r="K96" i="1"/>
  <c r="J96" i="1"/>
  <c r="I96" i="1"/>
  <c r="H96" i="1"/>
  <c r="G96" i="1"/>
  <c r="F96" i="1"/>
  <c r="O95" i="1"/>
  <c r="N95" i="1"/>
  <c r="M95" i="1"/>
  <c r="L95" i="1"/>
  <c r="K95" i="1"/>
  <c r="J95" i="1"/>
  <c r="I95" i="1"/>
  <c r="H95" i="1"/>
  <c r="G95" i="1"/>
  <c r="F95" i="1"/>
  <c r="O94" i="1"/>
  <c r="N94" i="1"/>
  <c r="M94" i="1"/>
  <c r="L94" i="1"/>
  <c r="K94" i="1"/>
  <c r="J94" i="1"/>
  <c r="I94" i="1"/>
  <c r="H94" i="1"/>
  <c r="G94" i="1"/>
  <c r="F94" i="1"/>
  <c r="E94" i="1"/>
  <c r="C94" i="1"/>
  <c r="O93" i="1"/>
  <c r="N93" i="1"/>
  <c r="M93" i="1"/>
  <c r="L93" i="1"/>
  <c r="K93" i="1"/>
  <c r="J93" i="1"/>
  <c r="I93" i="1"/>
  <c r="H93" i="1"/>
  <c r="G93" i="1"/>
  <c r="F93" i="1"/>
  <c r="E93" i="1"/>
  <c r="C93" i="1"/>
  <c r="O92" i="1"/>
  <c r="N92" i="1"/>
  <c r="M92" i="1"/>
  <c r="L92" i="1"/>
  <c r="K92" i="1"/>
  <c r="J92" i="1"/>
  <c r="I92" i="1"/>
  <c r="H92" i="1"/>
  <c r="G92" i="1"/>
  <c r="F92" i="1"/>
  <c r="O91" i="1"/>
  <c r="N91" i="1"/>
  <c r="M91" i="1"/>
  <c r="L91" i="1"/>
  <c r="K91" i="1"/>
  <c r="J91" i="1"/>
  <c r="I91" i="1"/>
  <c r="H91" i="1"/>
  <c r="G91" i="1"/>
  <c r="F91" i="1"/>
  <c r="E91" i="1"/>
  <c r="C91" i="1"/>
  <c r="O90" i="1"/>
  <c r="N90" i="1"/>
  <c r="M90" i="1"/>
  <c r="L90" i="1"/>
  <c r="K90" i="1"/>
  <c r="J90" i="1"/>
  <c r="I90" i="1"/>
  <c r="H90" i="1"/>
  <c r="G90" i="1"/>
  <c r="F90" i="1"/>
  <c r="O89" i="1"/>
  <c r="N89" i="1"/>
  <c r="M89" i="1"/>
  <c r="L89" i="1"/>
  <c r="K89" i="1"/>
  <c r="J89" i="1"/>
  <c r="I89" i="1"/>
  <c r="H89" i="1"/>
  <c r="G89" i="1"/>
  <c r="F89" i="1"/>
  <c r="O88" i="1"/>
  <c r="N88" i="1"/>
  <c r="M88" i="1"/>
  <c r="L88" i="1"/>
  <c r="K88" i="1"/>
  <c r="J88" i="1"/>
  <c r="I88" i="1"/>
  <c r="H88" i="1"/>
  <c r="G88" i="1"/>
  <c r="F88" i="1"/>
  <c r="O87" i="1"/>
  <c r="N87" i="1"/>
  <c r="M87" i="1"/>
  <c r="L87" i="1"/>
  <c r="K87" i="1"/>
  <c r="J87" i="1"/>
  <c r="I87" i="1"/>
  <c r="H87" i="1"/>
  <c r="G87" i="1"/>
  <c r="F87" i="1"/>
  <c r="O86" i="1"/>
  <c r="N86" i="1"/>
  <c r="M86" i="1"/>
  <c r="L86" i="1"/>
  <c r="K86" i="1"/>
  <c r="J86" i="1"/>
  <c r="I86" i="1"/>
  <c r="H86" i="1"/>
  <c r="G86" i="1"/>
  <c r="F86" i="1"/>
  <c r="E86" i="1"/>
  <c r="C86" i="1"/>
  <c r="O85" i="1"/>
  <c r="N85" i="1"/>
  <c r="M85" i="1"/>
  <c r="L85" i="1"/>
  <c r="K85" i="1"/>
  <c r="J85" i="1"/>
  <c r="I85" i="1"/>
  <c r="H85" i="1"/>
  <c r="G85" i="1"/>
  <c r="F85" i="1"/>
  <c r="O84" i="1"/>
  <c r="N84" i="1"/>
  <c r="M84" i="1"/>
  <c r="L84" i="1"/>
  <c r="K84" i="1"/>
  <c r="J84" i="1"/>
  <c r="I84" i="1"/>
  <c r="H84" i="1"/>
  <c r="G84" i="1"/>
  <c r="F84" i="1"/>
  <c r="E84" i="1"/>
  <c r="C84" i="1"/>
  <c r="O83" i="1"/>
  <c r="N83" i="1"/>
  <c r="M83" i="1"/>
  <c r="L83" i="1"/>
  <c r="K83" i="1"/>
  <c r="J83" i="1"/>
  <c r="I83" i="1"/>
  <c r="H83" i="1"/>
  <c r="G83" i="1"/>
  <c r="F83" i="1"/>
  <c r="O82" i="1"/>
  <c r="N82" i="1"/>
  <c r="M82" i="1"/>
  <c r="L82" i="1"/>
  <c r="K82" i="1"/>
  <c r="J82" i="1"/>
  <c r="I82" i="1"/>
  <c r="H82" i="1"/>
  <c r="G82" i="1"/>
  <c r="F82" i="1"/>
  <c r="O81" i="1"/>
  <c r="N81" i="1"/>
  <c r="M81" i="1"/>
  <c r="L81" i="1"/>
  <c r="K81" i="1"/>
  <c r="J81" i="1"/>
  <c r="I81" i="1"/>
  <c r="H81" i="1"/>
  <c r="G81" i="1"/>
  <c r="F81" i="1"/>
  <c r="O80" i="1"/>
  <c r="N80" i="1"/>
  <c r="M80" i="1"/>
  <c r="L80" i="1"/>
  <c r="K80" i="1"/>
  <c r="J80" i="1"/>
  <c r="I80" i="1"/>
  <c r="H80" i="1"/>
  <c r="G80" i="1"/>
  <c r="F80" i="1"/>
  <c r="O79" i="1"/>
  <c r="N79" i="1"/>
  <c r="M79" i="1"/>
  <c r="L79" i="1"/>
  <c r="K79" i="1"/>
  <c r="J79" i="1"/>
  <c r="I79" i="1"/>
  <c r="H79" i="1"/>
  <c r="G79" i="1"/>
  <c r="F79" i="1"/>
  <c r="O78" i="1"/>
  <c r="N78" i="1"/>
  <c r="M78" i="1"/>
  <c r="L78" i="1"/>
  <c r="K78" i="1"/>
  <c r="J78" i="1"/>
  <c r="I78" i="1"/>
  <c r="H78" i="1"/>
  <c r="G78" i="1"/>
  <c r="F78" i="1"/>
  <c r="O77" i="1"/>
  <c r="N77" i="1"/>
  <c r="M77" i="1"/>
  <c r="L77" i="1"/>
  <c r="K77" i="1"/>
  <c r="J77" i="1"/>
  <c r="I77" i="1"/>
  <c r="H77" i="1"/>
  <c r="G77" i="1"/>
  <c r="F77" i="1"/>
  <c r="E77" i="1"/>
  <c r="C77" i="1"/>
  <c r="O76" i="1"/>
  <c r="N76" i="1"/>
  <c r="M76" i="1"/>
  <c r="L76" i="1"/>
  <c r="K76" i="1"/>
  <c r="J76" i="1"/>
  <c r="I76" i="1"/>
  <c r="H76" i="1"/>
  <c r="G76" i="1"/>
  <c r="F76" i="1"/>
  <c r="O75" i="1"/>
  <c r="N75" i="1"/>
  <c r="M75" i="1"/>
  <c r="L75" i="1"/>
  <c r="K75" i="1"/>
  <c r="J75" i="1"/>
  <c r="I75" i="1"/>
  <c r="H75" i="1"/>
  <c r="G75" i="1"/>
  <c r="F75" i="1"/>
  <c r="O74" i="1"/>
  <c r="N74" i="1"/>
  <c r="M74" i="1"/>
  <c r="L74" i="1"/>
  <c r="K74" i="1"/>
  <c r="J74" i="1"/>
  <c r="I74" i="1"/>
  <c r="H74" i="1"/>
  <c r="G74" i="1"/>
  <c r="F74" i="1"/>
  <c r="O73" i="1"/>
  <c r="N73" i="1"/>
  <c r="M73" i="1"/>
  <c r="L73" i="1"/>
  <c r="K73" i="1"/>
  <c r="J73" i="1"/>
  <c r="I73" i="1"/>
  <c r="H73" i="1"/>
  <c r="G73" i="1"/>
  <c r="F73" i="1"/>
  <c r="E73" i="1"/>
  <c r="C73" i="1"/>
  <c r="O72" i="1"/>
  <c r="N72" i="1"/>
  <c r="M72" i="1"/>
  <c r="L72" i="1"/>
  <c r="K72" i="1"/>
  <c r="J72" i="1"/>
  <c r="I72" i="1"/>
  <c r="H72" i="1"/>
  <c r="G72" i="1"/>
  <c r="F72" i="1"/>
  <c r="O71" i="1"/>
  <c r="N71" i="1"/>
  <c r="M71" i="1"/>
  <c r="L71" i="1"/>
  <c r="K71" i="1"/>
  <c r="J71" i="1"/>
  <c r="I71" i="1"/>
  <c r="H71" i="1"/>
  <c r="G71" i="1"/>
  <c r="F71" i="1"/>
  <c r="O70" i="1"/>
  <c r="N70" i="1"/>
  <c r="M70" i="1"/>
  <c r="L70" i="1"/>
  <c r="K70" i="1"/>
  <c r="J70" i="1"/>
  <c r="I70" i="1"/>
  <c r="H70" i="1"/>
  <c r="G70" i="1"/>
  <c r="F70" i="1"/>
  <c r="E70" i="1"/>
  <c r="C70" i="1"/>
  <c r="O69" i="1"/>
  <c r="N69" i="1"/>
  <c r="M69" i="1"/>
  <c r="L69" i="1"/>
  <c r="K69" i="1"/>
  <c r="J69" i="1"/>
  <c r="I69" i="1"/>
  <c r="H69" i="1"/>
  <c r="G69" i="1"/>
  <c r="F69" i="1"/>
  <c r="O68" i="1"/>
  <c r="N68" i="1"/>
  <c r="M68" i="1"/>
  <c r="L68" i="1"/>
  <c r="K68" i="1"/>
  <c r="J68" i="1"/>
  <c r="I68" i="1"/>
  <c r="H68" i="1"/>
  <c r="G68" i="1"/>
  <c r="F68" i="1"/>
  <c r="O67" i="1"/>
  <c r="N67" i="1"/>
  <c r="M67" i="1"/>
  <c r="L67" i="1"/>
  <c r="K67" i="1"/>
  <c r="J67" i="1"/>
  <c r="I67" i="1"/>
  <c r="H67" i="1"/>
  <c r="G67" i="1"/>
  <c r="F67" i="1"/>
  <c r="O66" i="1"/>
  <c r="N66" i="1"/>
  <c r="M66" i="1"/>
  <c r="L66" i="1"/>
  <c r="K66" i="1"/>
  <c r="J66" i="1"/>
  <c r="I66" i="1"/>
  <c r="H66" i="1"/>
  <c r="G66" i="1"/>
  <c r="F66" i="1"/>
  <c r="O65" i="1"/>
  <c r="N65" i="1"/>
  <c r="M65" i="1"/>
  <c r="L65" i="1"/>
  <c r="K65" i="1"/>
  <c r="J65" i="1"/>
  <c r="I65" i="1"/>
  <c r="H65" i="1"/>
  <c r="G65" i="1"/>
  <c r="F65" i="1"/>
  <c r="O64" i="1"/>
  <c r="N64" i="1"/>
  <c r="M64" i="1"/>
  <c r="L64" i="1"/>
  <c r="K64" i="1"/>
  <c r="J64" i="1"/>
  <c r="I64" i="1"/>
  <c r="H64" i="1"/>
  <c r="G64" i="1"/>
  <c r="F64" i="1"/>
  <c r="E64" i="1"/>
  <c r="C64" i="1"/>
  <c r="O63" i="1"/>
  <c r="N63" i="1"/>
  <c r="M63" i="1"/>
  <c r="L63" i="1"/>
  <c r="K63" i="1"/>
  <c r="J63" i="1"/>
  <c r="I63" i="1"/>
  <c r="H63" i="1"/>
  <c r="G63" i="1"/>
  <c r="F63" i="1"/>
  <c r="O62" i="1"/>
  <c r="N62" i="1"/>
  <c r="M62" i="1"/>
  <c r="L62" i="1"/>
  <c r="K62" i="1"/>
  <c r="J62" i="1"/>
  <c r="I62" i="1"/>
  <c r="H62" i="1"/>
  <c r="G62" i="1"/>
  <c r="F62" i="1"/>
  <c r="O61" i="1"/>
  <c r="N61" i="1"/>
  <c r="M61" i="1"/>
  <c r="L61" i="1"/>
  <c r="K61" i="1"/>
  <c r="J61" i="1"/>
  <c r="I61" i="1"/>
  <c r="H61" i="1"/>
  <c r="G61" i="1"/>
  <c r="F61" i="1"/>
  <c r="O60" i="1"/>
  <c r="N60" i="1"/>
  <c r="M60" i="1"/>
  <c r="L60" i="1"/>
  <c r="K60" i="1"/>
  <c r="J60" i="1"/>
  <c r="I60" i="1"/>
  <c r="H60" i="1"/>
  <c r="G60" i="1"/>
  <c r="F60" i="1"/>
  <c r="E60" i="1"/>
  <c r="C60" i="1"/>
  <c r="O59" i="1"/>
  <c r="N59" i="1"/>
  <c r="M59" i="1"/>
  <c r="L59" i="1"/>
  <c r="K59" i="1"/>
  <c r="J59" i="1"/>
  <c r="I59" i="1"/>
  <c r="H59" i="1"/>
  <c r="G59" i="1"/>
  <c r="F59" i="1"/>
  <c r="O58" i="1"/>
  <c r="N58" i="1"/>
  <c r="M58" i="1"/>
  <c r="L58" i="1"/>
  <c r="K58" i="1"/>
  <c r="J58" i="1"/>
  <c r="I58" i="1"/>
  <c r="H58" i="1"/>
  <c r="G58" i="1"/>
  <c r="F58" i="1"/>
  <c r="O57" i="1"/>
  <c r="N57" i="1"/>
  <c r="M57" i="1"/>
  <c r="L57" i="1"/>
  <c r="K57" i="1"/>
  <c r="J57" i="1"/>
  <c r="I57" i="1"/>
  <c r="H57" i="1"/>
  <c r="G57" i="1"/>
  <c r="F57" i="1"/>
  <c r="O56" i="1"/>
  <c r="N56" i="1"/>
  <c r="M56" i="1"/>
  <c r="L56" i="1"/>
  <c r="K56" i="1"/>
  <c r="J56" i="1"/>
  <c r="I56" i="1"/>
  <c r="H56" i="1"/>
  <c r="G56" i="1"/>
  <c r="F56" i="1"/>
  <c r="O55" i="1"/>
  <c r="N55" i="1"/>
  <c r="M55" i="1"/>
  <c r="L55" i="1"/>
  <c r="K55" i="1"/>
  <c r="J55" i="1"/>
  <c r="I55" i="1"/>
  <c r="H55" i="1"/>
  <c r="G55" i="1"/>
  <c r="F55" i="1"/>
  <c r="O54" i="1"/>
  <c r="N54" i="1"/>
  <c r="M54" i="1"/>
  <c r="L54" i="1"/>
  <c r="K54" i="1"/>
  <c r="J54" i="1"/>
  <c r="I54" i="1"/>
  <c r="H54" i="1"/>
  <c r="G54" i="1"/>
  <c r="F54" i="1"/>
  <c r="E54" i="1"/>
  <c r="C54" i="1"/>
  <c r="O53" i="1"/>
  <c r="N53" i="1"/>
  <c r="M53" i="1"/>
  <c r="L53" i="1"/>
  <c r="K53" i="1"/>
  <c r="J53" i="1"/>
  <c r="I53" i="1"/>
  <c r="H53" i="1"/>
  <c r="G53" i="1"/>
  <c r="F53" i="1"/>
  <c r="O52" i="1"/>
  <c r="N52" i="1"/>
  <c r="M52" i="1"/>
  <c r="L52" i="1"/>
  <c r="K52" i="1"/>
  <c r="J52" i="1"/>
  <c r="I52" i="1"/>
  <c r="H52" i="1"/>
  <c r="G52" i="1"/>
  <c r="F52" i="1"/>
  <c r="O51" i="1"/>
  <c r="N51" i="1"/>
  <c r="M51" i="1"/>
  <c r="L51" i="1"/>
  <c r="K51" i="1"/>
  <c r="J51" i="1"/>
  <c r="I51" i="1"/>
  <c r="H51" i="1"/>
  <c r="G51" i="1"/>
  <c r="F51" i="1"/>
  <c r="O50" i="1"/>
  <c r="N50" i="1"/>
  <c r="M50" i="1"/>
  <c r="L50" i="1"/>
  <c r="K50" i="1"/>
  <c r="J50" i="1"/>
  <c r="I50" i="1"/>
  <c r="H50" i="1"/>
  <c r="G50" i="1"/>
  <c r="F50" i="1"/>
  <c r="O49" i="1"/>
  <c r="N49" i="1"/>
  <c r="M49" i="1"/>
  <c r="L49" i="1"/>
  <c r="K49" i="1"/>
  <c r="J49" i="1"/>
  <c r="I49" i="1"/>
  <c r="H49" i="1"/>
  <c r="G49" i="1"/>
  <c r="F49" i="1"/>
  <c r="E49" i="1"/>
  <c r="C49" i="1"/>
  <c r="O48" i="1"/>
  <c r="N48" i="1"/>
  <c r="M48" i="1"/>
  <c r="L48" i="1"/>
  <c r="K48" i="1"/>
  <c r="J48" i="1"/>
  <c r="I48" i="1"/>
  <c r="H48" i="1"/>
  <c r="G48" i="1"/>
  <c r="F48" i="1"/>
  <c r="O47" i="1"/>
  <c r="N47" i="1"/>
  <c r="M47" i="1"/>
  <c r="L47" i="1"/>
  <c r="K47" i="1"/>
  <c r="J47" i="1"/>
  <c r="I47" i="1"/>
  <c r="H47" i="1"/>
  <c r="G47" i="1"/>
  <c r="F47" i="1"/>
  <c r="O46" i="1"/>
  <c r="N46" i="1"/>
  <c r="M46" i="1"/>
  <c r="L46" i="1"/>
  <c r="K46" i="1"/>
  <c r="J46" i="1"/>
  <c r="I46" i="1"/>
  <c r="H46" i="1"/>
  <c r="G46" i="1"/>
  <c r="F46" i="1"/>
  <c r="O45" i="1"/>
  <c r="N45" i="1"/>
  <c r="M45" i="1"/>
  <c r="L45" i="1"/>
  <c r="K45" i="1"/>
  <c r="J45" i="1"/>
  <c r="I45" i="1"/>
  <c r="H45" i="1"/>
  <c r="G45" i="1"/>
  <c r="F45" i="1"/>
  <c r="O44" i="1"/>
  <c r="N44" i="1"/>
  <c r="M44" i="1"/>
  <c r="L44" i="1"/>
  <c r="K44" i="1"/>
  <c r="J44" i="1"/>
  <c r="I44" i="1"/>
  <c r="H44" i="1"/>
  <c r="G44" i="1"/>
  <c r="F44" i="1"/>
  <c r="E44" i="1"/>
  <c r="C44" i="1"/>
  <c r="O43" i="1"/>
  <c r="N43" i="1"/>
  <c r="M43" i="1"/>
  <c r="L43" i="1"/>
  <c r="K43" i="1"/>
  <c r="J43" i="1"/>
  <c r="I43" i="1"/>
  <c r="H43" i="1"/>
  <c r="G43" i="1"/>
  <c r="F43" i="1"/>
  <c r="O42" i="1"/>
  <c r="N42" i="1"/>
  <c r="M42" i="1"/>
  <c r="L42" i="1"/>
  <c r="K42" i="1"/>
  <c r="J42" i="1"/>
  <c r="I42" i="1"/>
  <c r="H42" i="1"/>
  <c r="G42" i="1"/>
  <c r="F42" i="1"/>
  <c r="O41" i="1"/>
  <c r="N41" i="1"/>
  <c r="M41" i="1"/>
  <c r="L41" i="1"/>
  <c r="K41" i="1"/>
  <c r="J41" i="1"/>
  <c r="I41" i="1"/>
  <c r="H41" i="1"/>
  <c r="G41" i="1"/>
  <c r="F41" i="1"/>
  <c r="E41" i="1"/>
  <c r="C41" i="1"/>
  <c r="O40" i="1"/>
  <c r="N40" i="1"/>
  <c r="M40" i="1"/>
  <c r="L40" i="1"/>
  <c r="K40" i="1"/>
  <c r="J40" i="1"/>
  <c r="I40" i="1"/>
  <c r="H40" i="1"/>
  <c r="G40" i="1"/>
  <c r="F40" i="1"/>
  <c r="O39" i="1"/>
  <c r="N39" i="1"/>
  <c r="M39" i="1"/>
  <c r="L39" i="1"/>
  <c r="K39" i="1"/>
  <c r="J39" i="1"/>
  <c r="I39" i="1"/>
  <c r="H39" i="1"/>
  <c r="G39" i="1"/>
  <c r="F39" i="1"/>
  <c r="O38" i="1"/>
  <c r="N38" i="1"/>
  <c r="M38" i="1"/>
  <c r="L38" i="1"/>
  <c r="K38" i="1"/>
  <c r="J38" i="1"/>
  <c r="I38" i="1"/>
  <c r="H38" i="1"/>
  <c r="G38" i="1"/>
  <c r="F38" i="1"/>
  <c r="E38" i="1"/>
  <c r="C38" i="1"/>
  <c r="O37" i="1"/>
  <c r="N37" i="1"/>
  <c r="M37" i="1"/>
  <c r="L37" i="1"/>
  <c r="K37" i="1"/>
  <c r="J37" i="1"/>
  <c r="I37" i="1"/>
  <c r="H37" i="1"/>
  <c r="G37" i="1"/>
  <c r="F37" i="1"/>
  <c r="O36" i="1"/>
  <c r="N36" i="1"/>
  <c r="M36" i="1"/>
  <c r="L36" i="1"/>
  <c r="K36" i="1"/>
  <c r="J36" i="1"/>
  <c r="I36" i="1"/>
  <c r="H36" i="1"/>
  <c r="G36" i="1"/>
  <c r="F36" i="1"/>
  <c r="O35" i="1"/>
  <c r="N35" i="1"/>
  <c r="M35" i="1"/>
  <c r="L35" i="1"/>
  <c r="K35" i="1"/>
  <c r="J35" i="1"/>
  <c r="I35" i="1"/>
  <c r="H35" i="1"/>
  <c r="G35" i="1"/>
  <c r="F35" i="1"/>
  <c r="E35" i="1"/>
  <c r="C35" i="1"/>
  <c r="O34" i="1"/>
  <c r="N34" i="1"/>
  <c r="M34" i="1"/>
  <c r="L34" i="1"/>
  <c r="K34" i="1"/>
  <c r="J34" i="1"/>
  <c r="I34" i="1"/>
  <c r="H34" i="1"/>
  <c r="G34" i="1"/>
  <c r="F34" i="1"/>
  <c r="O33" i="1"/>
  <c r="N33" i="1"/>
  <c r="M33" i="1"/>
  <c r="L33" i="1"/>
  <c r="K33" i="1"/>
  <c r="J33" i="1"/>
  <c r="I33" i="1"/>
  <c r="H33" i="1"/>
  <c r="G33" i="1"/>
  <c r="F33" i="1"/>
  <c r="O32" i="1"/>
  <c r="N32" i="1"/>
  <c r="M32" i="1"/>
  <c r="L32" i="1"/>
  <c r="K32" i="1"/>
  <c r="J32" i="1"/>
  <c r="I32" i="1"/>
  <c r="H32" i="1"/>
  <c r="G32" i="1"/>
  <c r="F32" i="1"/>
  <c r="O31" i="1"/>
  <c r="N31" i="1"/>
  <c r="M31" i="1"/>
  <c r="L31" i="1"/>
  <c r="K31" i="1"/>
  <c r="J31" i="1"/>
  <c r="I31" i="1"/>
  <c r="H31" i="1"/>
  <c r="G31" i="1"/>
  <c r="F31" i="1"/>
  <c r="E31" i="1"/>
  <c r="C31" i="1"/>
  <c r="O30" i="1"/>
  <c r="N30" i="1"/>
  <c r="M30" i="1"/>
  <c r="L30" i="1"/>
  <c r="K30" i="1"/>
  <c r="J30" i="1"/>
  <c r="I30" i="1"/>
  <c r="H30" i="1"/>
  <c r="G30" i="1"/>
  <c r="F30" i="1"/>
  <c r="O29" i="1"/>
  <c r="N29" i="1"/>
  <c r="M29" i="1"/>
  <c r="L29" i="1"/>
  <c r="K29" i="1"/>
  <c r="J29" i="1"/>
  <c r="I29" i="1"/>
  <c r="H29" i="1"/>
  <c r="G29" i="1"/>
  <c r="F29" i="1"/>
  <c r="O28" i="1"/>
  <c r="N28" i="1"/>
  <c r="M28" i="1"/>
  <c r="L28" i="1"/>
  <c r="K28" i="1"/>
  <c r="J28" i="1"/>
  <c r="I28" i="1"/>
  <c r="H28" i="1"/>
  <c r="G28" i="1"/>
  <c r="F28" i="1"/>
  <c r="O27" i="1"/>
  <c r="N27" i="1"/>
  <c r="M27" i="1"/>
  <c r="L27" i="1"/>
  <c r="K27" i="1"/>
  <c r="J27" i="1"/>
  <c r="I27" i="1"/>
  <c r="H27" i="1"/>
  <c r="G27" i="1"/>
  <c r="F27" i="1"/>
  <c r="O26" i="1"/>
  <c r="N26" i="1"/>
  <c r="M26" i="1"/>
  <c r="L26" i="1"/>
  <c r="K26" i="1"/>
  <c r="J26" i="1"/>
  <c r="I26" i="1"/>
  <c r="H26" i="1"/>
  <c r="G26" i="1"/>
  <c r="F26" i="1"/>
  <c r="O25" i="1"/>
  <c r="N25" i="1"/>
  <c r="M25" i="1"/>
  <c r="L25" i="1"/>
  <c r="K25" i="1"/>
  <c r="J25" i="1"/>
  <c r="I25" i="1"/>
  <c r="H25" i="1"/>
  <c r="G25" i="1"/>
  <c r="F25" i="1"/>
  <c r="O24" i="1"/>
  <c r="N24" i="1"/>
  <c r="M24" i="1"/>
  <c r="L24" i="1"/>
  <c r="K24" i="1"/>
  <c r="J24" i="1"/>
  <c r="I24" i="1"/>
  <c r="H24" i="1"/>
  <c r="G24" i="1"/>
  <c r="F24" i="1"/>
  <c r="E24" i="1"/>
  <c r="C24" i="1"/>
  <c r="O23" i="1"/>
  <c r="N23" i="1"/>
  <c r="M23" i="1"/>
  <c r="L23" i="1"/>
  <c r="K23" i="1"/>
  <c r="J23" i="1"/>
  <c r="I23" i="1"/>
  <c r="H23" i="1"/>
  <c r="G23" i="1"/>
  <c r="F23" i="1"/>
  <c r="E23" i="1"/>
  <c r="C23" i="1"/>
  <c r="O22" i="1"/>
  <c r="N22" i="1"/>
  <c r="M22" i="1"/>
  <c r="L22" i="1"/>
  <c r="K22" i="1"/>
  <c r="J22" i="1"/>
  <c r="I22" i="1"/>
  <c r="H22" i="1"/>
  <c r="G22" i="1"/>
  <c r="F22" i="1"/>
  <c r="E22" i="1"/>
  <c r="C22" i="1"/>
  <c r="O21" i="1"/>
  <c r="N21" i="1"/>
  <c r="M21" i="1"/>
  <c r="L21" i="1"/>
  <c r="K21" i="1"/>
  <c r="J21" i="1"/>
  <c r="I21" i="1"/>
  <c r="H21" i="1"/>
  <c r="G21" i="1"/>
  <c r="F21" i="1"/>
  <c r="E21" i="1"/>
  <c r="C21" i="1"/>
  <c r="AI179" i="3" l="1"/>
  <c r="S16" i="3"/>
  <c r="Y19" i="3"/>
  <c r="Y86" i="3"/>
  <c r="Y90" i="3"/>
  <c r="Y50" i="3"/>
  <c r="AE56" i="3"/>
  <c r="V59" i="3"/>
  <c r="Y89" i="3"/>
  <c r="V35" i="3"/>
  <c r="V12" i="3"/>
  <c r="Y34" i="3"/>
  <c r="AE9" i="3"/>
  <c r="Y31" i="3"/>
  <c r="AB7" i="3"/>
  <c r="AB37" i="3"/>
  <c r="AE6" i="3"/>
  <c r="Y12" i="3"/>
  <c r="V16" i="3"/>
  <c r="Y18" i="3"/>
  <c r="AB19" i="3"/>
  <c r="AE22" i="3"/>
  <c r="V28" i="3"/>
  <c r="AB30" i="3"/>
  <c r="AE52" i="3"/>
  <c r="AB71" i="3"/>
  <c r="AB36" i="3"/>
  <c r="AB44" i="3"/>
  <c r="AE7" i="3"/>
  <c r="AE43" i="3"/>
  <c r="V9" i="3"/>
  <c r="Y13" i="3"/>
  <c r="Y14" i="3"/>
  <c r="Y15" i="3"/>
  <c r="Y17" i="3"/>
  <c r="AE19" i="3"/>
  <c r="AE21" i="3"/>
  <c r="Y33" i="3"/>
  <c r="AE35" i="3"/>
  <c r="Y55" i="3"/>
  <c r="AB104" i="3"/>
  <c r="AB110" i="3"/>
  <c r="AB168" i="3"/>
  <c r="AE178" i="3"/>
  <c r="AB23" i="3"/>
  <c r="L196" i="1"/>
  <c r="V6" i="3"/>
  <c r="V7" i="3"/>
  <c r="Y8" i="3"/>
  <c r="Y11" i="3"/>
  <c r="AB14" i="3"/>
  <c r="AB18" i="3"/>
  <c r="Y27" i="3"/>
  <c r="AB29" i="3"/>
  <c r="AB32" i="3"/>
  <c r="AB33" i="3"/>
  <c r="AE34" i="3"/>
  <c r="Y102" i="3"/>
  <c r="AE173" i="3"/>
  <c r="Y7" i="3"/>
  <c r="Y10" i="3"/>
  <c r="AB11" i="3"/>
  <c r="AB12" i="3"/>
  <c r="AB13" i="3"/>
  <c r="AB17" i="3"/>
  <c r="AE18" i="3"/>
  <c r="Y24" i="3"/>
  <c r="AB26" i="3"/>
  <c r="AE29" i="3"/>
  <c r="AE32" i="3"/>
  <c r="Y40" i="3"/>
  <c r="AB42" i="3"/>
  <c r="AE60" i="3"/>
  <c r="AB62" i="3"/>
  <c r="AB94" i="3"/>
  <c r="Y6" i="3"/>
  <c r="AB8" i="3"/>
  <c r="Y9" i="3"/>
  <c r="AB10" i="3"/>
  <c r="AB15" i="3"/>
  <c r="AB16" i="3"/>
  <c r="AB25" i="3"/>
  <c r="AE28" i="3"/>
  <c r="Y37" i="3"/>
  <c r="AB45" i="3"/>
  <c r="V51" i="3"/>
  <c r="AB54" i="3"/>
  <c r="AE68" i="3"/>
  <c r="Y77" i="3"/>
  <c r="AB9" i="3"/>
  <c r="AE10" i="3"/>
  <c r="AE11" i="3"/>
  <c r="AE12" i="3"/>
  <c r="AE14" i="3"/>
  <c r="AE15" i="3"/>
  <c r="AE16" i="3"/>
  <c r="Y20" i="3"/>
  <c r="Y21" i="3"/>
  <c r="Y22" i="3"/>
  <c r="AE26" i="3"/>
  <c r="Y38" i="3"/>
  <c r="AB53" i="3"/>
  <c r="Y63" i="3"/>
  <c r="AE65" i="3"/>
  <c r="AB78" i="3"/>
  <c r="M196" i="1"/>
  <c r="K196" i="1"/>
  <c r="S12" i="3"/>
  <c r="V15" i="3"/>
  <c r="S17" i="3"/>
  <c r="S28" i="3"/>
  <c r="V166" i="3"/>
  <c r="V161" i="3"/>
  <c r="V133" i="3"/>
  <c r="V130" i="3"/>
  <c r="V142" i="3"/>
  <c r="V167" i="3"/>
  <c r="V160" i="3"/>
  <c r="V153" i="3"/>
  <c r="V148" i="3"/>
  <c r="V131" i="3"/>
  <c r="V125" i="3"/>
  <c r="V121" i="3"/>
  <c r="V100" i="3"/>
  <c r="V96" i="3"/>
  <c r="V91" i="3"/>
  <c r="V92" i="3"/>
  <c r="V83" i="3"/>
  <c r="V73" i="3"/>
  <c r="V149" i="3"/>
  <c r="V81" i="3"/>
  <c r="V76" i="3"/>
  <c r="V64" i="3"/>
  <c r="V63" i="3"/>
  <c r="V70" i="3"/>
  <c r="V119" i="3"/>
  <c r="V77" i="3"/>
  <c r="V62" i="3"/>
  <c r="V56" i="3"/>
  <c r="V50" i="3"/>
  <c r="V43" i="3"/>
  <c r="V37" i="3"/>
  <c r="V31" i="3"/>
  <c r="V53" i="3"/>
  <c r="V41" i="3"/>
  <c r="V21" i="3"/>
  <c r="V69" i="3"/>
  <c r="V72" i="3"/>
  <c r="V60" i="3"/>
  <c r="V47" i="3"/>
  <c r="V14" i="3"/>
  <c r="V8" i="3"/>
  <c r="V13" i="3"/>
  <c r="V18" i="3"/>
  <c r="AF18" i="3" s="1"/>
  <c r="AG18" i="3" s="1"/>
  <c r="V36" i="3"/>
  <c r="S40" i="3"/>
  <c r="S42" i="3"/>
  <c r="V61" i="3"/>
  <c r="S177" i="3"/>
  <c r="S170" i="3"/>
  <c r="S164" i="3"/>
  <c r="S152" i="3"/>
  <c r="S128" i="3"/>
  <c r="S178" i="3"/>
  <c r="S146" i="3"/>
  <c r="S119" i="3"/>
  <c r="S149" i="3"/>
  <c r="S179" i="3"/>
  <c r="S167" i="3"/>
  <c r="S148" i="3"/>
  <c r="S132" i="3"/>
  <c r="S131" i="3"/>
  <c r="S125" i="3"/>
  <c r="S121" i="3"/>
  <c r="S139" i="3"/>
  <c r="S174" i="3"/>
  <c r="S158" i="3"/>
  <c r="S142" i="3"/>
  <c r="S135" i="3"/>
  <c r="S126" i="3"/>
  <c r="S122" i="3"/>
  <c r="S127" i="3"/>
  <c r="S123" i="3"/>
  <c r="S106" i="3"/>
  <c r="S92" i="3"/>
  <c r="S144" i="3"/>
  <c r="S172" i="3"/>
  <c r="S171" i="3"/>
  <c r="S169" i="3"/>
  <c r="S141" i="3"/>
  <c r="S140" i="3"/>
  <c r="S115" i="3"/>
  <c r="S117" i="3"/>
  <c r="S120" i="3"/>
  <c r="S157" i="3"/>
  <c r="S87" i="3"/>
  <c r="S81" i="3"/>
  <c r="S77" i="3"/>
  <c r="S67" i="3"/>
  <c r="S91" i="3"/>
  <c r="S83" i="3"/>
  <c r="S109" i="3"/>
  <c r="S100" i="3"/>
  <c r="S97" i="3"/>
  <c r="S96" i="3"/>
  <c r="S93" i="3"/>
  <c r="S108" i="3"/>
  <c r="S84" i="3"/>
  <c r="S74" i="3"/>
  <c r="S78" i="3"/>
  <c r="S72" i="3"/>
  <c r="S69" i="3"/>
  <c r="S60" i="3"/>
  <c r="S41" i="3"/>
  <c r="S35" i="3"/>
  <c r="S25" i="3"/>
  <c r="S71" i="3"/>
  <c r="S107" i="3"/>
  <c r="S101" i="3"/>
  <c r="S56" i="3"/>
  <c r="S50" i="3"/>
  <c r="S43" i="3"/>
  <c r="S37" i="3"/>
  <c r="S31" i="3"/>
  <c r="S73" i="3"/>
  <c r="S57" i="3"/>
  <c r="S51" i="3"/>
  <c r="S44" i="3"/>
  <c r="S38" i="3"/>
  <c r="S32" i="3"/>
  <c r="S6" i="3"/>
  <c r="S54" i="3"/>
  <c r="S29" i="3"/>
  <c r="S22" i="3"/>
  <c r="S21" i="3"/>
  <c r="S13" i="3"/>
  <c r="S68" i="3"/>
  <c r="S26" i="3"/>
  <c r="S15" i="3"/>
  <c r="S7" i="3"/>
  <c r="S8" i="3"/>
  <c r="N196" i="1"/>
  <c r="O196" i="1"/>
  <c r="V34" i="3"/>
  <c r="S48" i="3"/>
  <c r="V57" i="3"/>
  <c r="S10" i="3"/>
  <c r="S14" i="3"/>
  <c r="S23" i="3"/>
  <c r="V39" i="3"/>
  <c r="S45" i="3"/>
  <c r="S52" i="3"/>
  <c r="V10" i="3"/>
  <c r="S11" i="3"/>
  <c r="V22" i="3"/>
  <c r="S27" i="3"/>
  <c r="V44" i="3"/>
  <c r="S65" i="3"/>
  <c r="V25" i="3"/>
  <c r="V26" i="3"/>
  <c r="S30" i="3"/>
  <c r="V65" i="3"/>
  <c r="AB6" i="3"/>
  <c r="AE13" i="3"/>
  <c r="Y16" i="3"/>
  <c r="Y23" i="3"/>
  <c r="V24" i="3"/>
  <c r="AE31" i="3"/>
  <c r="AE36" i="3"/>
  <c r="V38" i="3"/>
  <c r="S39" i="3"/>
  <c r="Y41" i="3"/>
  <c r="V46" i="3"/>
  <c r="S47" i="3"/>
  <c r="AE47" i="3"/>
  <c r="AE48" i="3"/>
  <c r="AB49" i="3"/>
  <c r="AE51" i="3"/>
  <c r="AB52" i="3"/>
  <c r="Y53" i="3"/>
  <c r="Y54" i="3"/>
  <c r="V55" i="3"/>
  <c r="Y57" i="3"/>
  <c r="V58" i="3"/>
  <c r="S59" i="3"/>
  <c r="AB61" i="3"/>
  <c r="S64" i="3"/>
  <c r="V74" i="3"/>
  <c r="Y80" i="3"/>
  <c r="AB82" i="3"/>
  <c r="AB95" i="3"/>
  <c r="V108" i="3"/>
  <c r="Y157" i="3"/>
  <c r="Y135" i="3"/>
  <c r="Y153" i="3"/>
  <c r="Y164" i="3"/>
  <c r="Y151" i="3"/>
  <c r="Y137" i="3"/>
  <c r="Y128" i="3"/>
  <c r="Y129" i="3"/>
  <c r="Y154" i="3"/>
  <c r="Y166" i="3"/>
  <c r="Y159" i="3"/>
  <c r="Y116" i="3"/>
  <c r="Y165" i="3"/>
  <c r="Y118" i="3"/>
  <c r="Y107" i="3"/>
  <c r="Y94" i="3"/>
  <c r="Y113" i="3"/>
  <c r="Y152" i="3"/>
  <c r="Y133" i="3"/>
  <c r="Y112" i="3"/>
  <c r="Y98" i="3"/>
  <c r="Y88" i="3"/>
  <c r="Y82" i="3"/>
  <c r="Y78" i="3"/>
  <c r="Y72" i="3"/>
  <c r="Y75" i="3"/>
  <c r="Y68" i="3"/>
  <c r="Y92" i="3"/>
  <c r="Y79" i="3"/>
  <c r="Y161" i="3"/>
  <c r="Y130" i="3"/>
  <c r="Y106" i="3"/>
  <c r="Y95" i="3"/>
  <c r="Y67" i="3"/>
  <c r="Y45" i="3"/>
  <c r="Y42" i="3"/>
  <c r="Y36" i="3"/>
  <c r="Y30" i="3"/>
  <c r="AE23" i="3"/>
  <c r="AE33" i="3"/>
  <c r="AB34" i="3"/>
  <c r="Y35" i="3"/>
  <c r="V40" i="3"/>
  <c r="AE44" i="3"/>
  <c r="Y46" i="3"/>
  <c r="V48" i="3"/>
  <c r="S49" i="3"/>
  <c r="AB50" i="3"/>
  <c r="Y58" i="3"/>
  <c r="AE61" i="3"/>
  <c r="AB73" i="3"/>
  <c r="AB76" i="3"/>
  <c r="AE81" i="3"/>
  <c r="AE83" i="3"/>
  <c r="Y85" i="3"/>
  <c r="AB89" i="3"/>
  <c r="AB152" i="3"/>
  <c r="AB138" i="3"/>
  <c r="AB131" i="3"/>
  <c r="AB170" i="3"/>
  <c r="AB164" i="3"/>
  <c r="AB128" i="3"/>
  <c r="AB177" i="3"/>
  <c r="AB158" i="3"/>
  <c r="AB141" i="3"/>
  <c r="AB135" i="3"/>
  <c r="AB155" i="3"/>
  <c r="AB116" i="3"/>
  <c r="AB156" i="3"/>
  <c r="AB127" i="3"/>
  <c r="AB144" i="3"/>
  <c r="AB126" i="3"/>
  <c r="AB122" i="3"/>
  <c r="AB163" i="3"/>
  <c r="AB115" i="3"/>
  <c r="AB117" i="3"/>
  <c r="AB114" i="3"/>
  <c r="AB169" i="3"/>
  <c r="AB105" i="3"/>
  <c r="AB99" i="3"/>
  <c r="AB92" i="3"/>
  <c r="AB140" i="3"/>
  <c r="AB106" i="3"/>
  <c r="AB87" i="3"/>
  <c r="AB81" i="3"/>
  <c r="AB77" i="3"/>
  <c r="AB74" i="3"/>
  <c r="AB101" i="3"/>
  <c r="AB67" i="3"/>
  <c r="AB65" i="3"/>
  <c r="AB60" i="3"/>
  <c r="AB41" i="3"/>
  <c r="AB35" i="3"/>
  <c r="V17" i="3"/>
  <c r="AE17" i="3"/>
  <c r="AB20" i="3"/>
  <c r="AB21" i="3"/>
  <c r="AB22" i="3"/>
  <c r="AB24" i="3"/>
  <c r="Y26" i="3"/>
  <c r="AB27" i="3"/>
  <c r="AE30" i="3"/>
  <c r="V32" i="3"/>
  <c r="S33" i="3"/>
  <c r="AE37" i="3"/>
  <c r="AE41" i="3"/>
  <c r="Y43" i="3"/>
  <c r="AE45" i="3"/>
  <c r="AB46" i="3"/>
  <c r="Y47" i="3"/>
  <c r="Y48" i="3"/>
  <c r="V49" i="3"/>
  <c r="Y51" i="3"/>
  <c r="V52" i="3"/>
  <c r="S53" i="3"/>
  <c r="AE53" i="3"/>
  <c r="AE54" i="3"/>
  <c r="AB55" i="3"/>
  <c r="AE57" i="3"/>
  <c r="AB58" i="3"/>
  <c r="Y59" i="3"/>
  <c r="AB63" i="3"/>
  <c r="Y64" i="3"/>
  <c r="Y66" i="3"/>
  <c r="V67" i="3"/>
  <c r="V68" i="3"/>
  <c r="AE70" i="3"/>
  <c r="S82" i="3"/>
  <c r="AB84" i="3"/>
  <c r="AE87" i="3"/>
  <c r="AE88" i="3"/>
  <c r="S94" i="3"/>
  <c r="AB107" i="3"/>
  <c r="V116" i="3"/>
  <c r="AE166" i="3"/>
  <c r="AE130" i="3"/>
  <c r="AE151" i="3"/>
  <c r="AE137" i="3"/>
  <c r="AE169" i="3"/>
  <c r="AE163" i="3"/>
  <c r="AE127" i="3"/>
  <c r="AE141" i="3"/>
  <c r="AE167" i="3"/>
  <c r="AE160" i="3"/>
  <c r="AE159" i="3"/>
  <c r="AE152" i="3"/>
  <c r="AE148" i="3"/>
  <c r="AE147" i="3"/>
  <c r="AE138" i="3"/>
  <c r="AE131" i="3"/>
  <c r="AE124" i="3"/>
  <c r="AE176" i="3"/>
  <c r="AE115" i="3"/>
  <c r="AE125" i="3"/>
  <c r="AE121" i="3"/>
  <c r="AE149" i="3"/>
  <c r="AE146" i="3"/>
  <c r="AE95" i="3"/>
  <c r="AE105" i="3"/>
  <c r="AE99" i="3"/>
  <c r="AE91" i="3"/>
  <c r="AE86" i="3"/>
  <c r="AE80" i="3"/>
  <c r="AE66" i="3"/>
  <c r="AE108" i="3"/>
  <c r="AE71" i="3"/>
  <c r="AE73" i="3"/>
  <c r="AE103" i="3"/>
  <c r="AE62" i="3"/>
  <c r="AE59" i="3"/>
  <c r="AE55" i="3"/>
  <c r="AE49" i="3"/>
  <c r="AE40" i="3"/>
  <c r="V23" i="3"/>
  <c r="AE27" i="3"/>
  <c r="V29" i="3"/>
  <c r="AB31" i="3"/>
  <c r="AB38" i="3"/>
  <c r="Y39" i="3"/>
  <c r="AE42" i="3"/>
  <c r="AE46" i="3"/>
  <c r="AB47" i="3"/>
  <c r="Y56" i="3"/>
  <c r="AE58" i="3"/>
  <c r="AB59" i="3"/>
  <c r="S62" i="3"/>
  <c r="AF62" i="3" s="1"/>
  <c r="AG62" i="3" s="1"/>
  <c r="AE63" i="3"/>
  <c r="AB64" i="3"/>
  <c r="AB66" i="3"/>
  <c r="AE75" i="3"/>
  <c r="AE76" i="3"/>
  <c r="S80" i="3"/>
  <c r="S88" i="3"/>
  <c r="S98" i="3"/>
  <c r="Y105" i="3"/>
  <c r="S155" i="3"/>
  <c r="S20" i="3"/>
  <c r="Y28" i="3"/>
  <c r="Y29" i="3"/>
  <c r="V30" i="3"/>
  <c r="Y32" i="3"/>
  <c r="V33" i="3"/>
  <c r="S34" i="3"/>
  <c r="AE38" i="3"/>
  <c r="AB39" i="3"/>
  <c r="AB43" i="3"/>
  <c r="V45" i="3"/>
  <c r="S46" i="3"/>
  <c r="AE50" i="3"/>
  <c r="S58" i="3"/>
  <c r="AF58" i="3" s="1"/>
  <c r="AG58" i="3" s="1"/>
  <c r="Y60" i="3"/>
  <c r="S63" i="3"/>
  <c r="Y83" i="3"/>
  <c r="V20" i="3"/>
  <c r="AE20" i="3"/>
  <c r="S24" i="3"/>
  <c r="AE24" i="3"/>
  <c r="Y25" i="3"/>
  <c r="V27" i="3"/>
  <c r="AB28" i="3"/>
  <c r="AE39" i="3"/>
  <c r="AB40" i="3"/>
  <c r="V42" i="3"/>
  <c r="Y44" i="3"/>
  <c r="AB48" i="3"/>
  <c r="Y49" i="3"/>
  <c r="AB51" i="3"/>
  <c r="Y52" i="3"/>
  <c r="V54" i="3"/>
  <c r="S55" i="3"/>
  <c r="AB56" i="3"/>
  <c r="Y61" i="3"/>
  <c r="AE64" i="3"/>
  <c r="Y69" i="3"/>
  <c r="S75" i="3"/>
  <c r="V79" i="3"/>
  <c r="V87" i="3"/>
  <c r="Y91" i="3"/>
  <c r="Y96" i="3"/>
  <c r="Y123" i="3"/>
  <c r="AB68" i="3"/>
  <c r="AB70" i="3"/>
  <c r="Y71" i="3"/>
  <c r="AB75" i="3"/>
  <c r="Y76" i="3"/>
  <c r="V78" i="3"/>
  <c r="S79" i="3"/>
  <c r="Y81" i="3"/>
  <c r="V86" i="3"/>
  <c r="AB88" i="3"/>
  <c r="V90" i="3"/>
  <c r="AE92" i="3"/>
  <c r="AB93" i="3"/>
  <c r="AE97" i="3"/>
  <c r="AB98" i="3"/>
  <c r="Y108" i="3"/>
  <c r="V109" i="3"/>
  <c r="V114" i="3"/>
  <c r="S70" i="3"/>
  <c r="Y74" i="3"/>
  <c r="V80" i="3"/>
  <c r="AE84" i="3"/>
  <c r="AB85" i="3"/>
  <c r="AB90" i="3"/>
  <c r="AE94" i="3"/>
  <c r="V97" i="3"/>
  <c r="AE100" i="3"/>
  <c r="AE104" i="3"/>
  <c r="AE106" i="3"/>
  <c r="V112" i="3"/>
  <c r="Y121" i="3"/>
  <c r="AE145" i="3"/>
  <c r="V156" i="3"/>
  <c r="AB172" i="3"/>
  <c r="V75" i="3"/>
  <c r="S76" i="3"/>
  <c r="AE85" i="3"/>
  <c r="AB86" i="3"/>
  <c r="V88" i="3"/>
  <c r="S89" i="3"/>
  <c r="AE89" i="3"/>
  <c r="AE90" i="3"/>
  <c r="AB91" i="3"/>
  <c r="V93" i="3"/>
  <c r="AE101" i="3"/>
  <c r="S103" i="3"/>
  <c r="AB109" i="3"/>
  <c r="Y119" i="3"/>
  <c r="AB171" i="3"/>
  <c r="V177" i="3"/>
  <c r="Y65" i="3"/>
  <c r="AE67" i="3"/>
  <c r="AB72" i="3"/>
  <c r="AE77" i="3"/>
  <c r="AE82" i="3"/>
  <c r="V84" i="3"/>
  <c r="S85" i="3"/>
  <c r="Y87" i="3"/>
  <c r="Y97" i="3"/>
  <c r="Y99" i="3"/>
  <c r="S104" i="3"/>
  <c r="V111" i="3"/>
  <c r="S66" i="3"/>
  <c r="AB69" i="3"/>
  <c r="AE78" i="3"/>
  <c r="AB79" i="3"/>
  <c r="AB83" i="3"/>
  <c r="V89" i="3"/>
  <c r="V101" i="3"/>
  <c r="V103" i="3"/>
  <c r="V106" i="3"/>
  <c r="V107" i="3"/>
  <c r="S110" i="3"/>
  <c r="Y111" i="3"/>
  <c r="V146" i="3"/>
  <c r="S61" i="3"/>
  <c r="V66" i="3"/>
  <c r="Y70" i="3"/>
  <c r="V71" i="3"/>
  <c r="AE72" i="3"/>
  <c r="Y73" i="3"/>
  <c r="AE74" i="3"/>
  <c r="AE79" i="3"/>
  <c r="AB80" i="3"/>
  <c r="V82" i="3"/>
  <c r="Y84" i="3"/>
  <c r="V85" i="3"/>
  <c r="S86" i="3"/>
  <c r="S90" i="3"/>
  <c r="AE96" i="3"/>
  <c r="AB97" i="3"/>
  <c r="Y100" i="3"/>
  <c r="Y131" i="3"/>
  <c r="V158" i="3"/>
  <c r="Y160" i="3"/>
  <c r="AB162" i="3"/>
  <c r="Y93" i="3"/>
  <c r="V99" i="3"/>
  <c r="V102" i="3"/>
  <c r="V105" i="3"/>
  <c r="Y109" i="3"/>
  <c r="Y110" i="3"/>
  <c r="S111" i="3"/>
  <c r="AE113" i="3"/>
  <c r="Y124" i="3"/>
  <c r="Y125" i="3"/>
  <c r="Y126" i="3"/>
  <c r="Y147" i="3"/>
  <c r="S150" i="3"/>
  <c r="S156" i="3"/>
  <c r="V157" i="3"/>
  <c r="AE177" i="3"/>
  <c r="AE98" i="3"/>
  <c r="AB100" i="3"/>
  <c r="AE107" i="3"/>
  <c r="V113" i="3"/>
  <c r="AB118" i="3"/>
  <c r="Y122" i="3"/>
  <c r="AB123" i="3"/>
  <c r="AE129" i="3"/>
  <c r="AB130" i="3"/>
  <c r="Y132" i="3"/>
  <c r="Y136" i="3"/>
  <c r="Y138" i="3"/>
  <c r="S154" i="3"/>
  <c r="AB157" i="3"/>
  <c r="S163" i="3"/>
  <c r="V174" i="3"/>
  <c r="V178" i="3"/>
  <c r="V94" i="3"/>
  <c r="AB96" i="3"/>
  <c r="AB102" i="3"/>
  <c r="AE109" i="3"/>
  <c r="AE110" i="3"/>
  <c r="AB111" i="3"/>
  <c r="Y167" i="3"/>
  <c r="AE93" i="3"/>
  <c r="V98" i="3"/>
  <c r="AE102" i="3"/>
  <c r="Y103" i="3"/>
  <c r="V104" i="3"/>
  <c r="AE111" i="3"/>
  <c r="AB112" i="3"/>
  <c r="Y114" i="3"/>
  <c r="AE117" i="3"/>
  <c r="AE119" i="3"/>
  <c r="V128" i="3"/>
  <c r="S129" i="3"/>
  <c r="AB134" i="3"/>
  <c r="AB139" i="3"/>
  <c r="S147" i="3"/>
  <c r="S159" i="3"/>
  <c r="Y176" i="3"/>
  <c r="S95" i="3"/>
  <c r="Y101" i="3"/>
  <c r="S102" i="3"/>
  <c r="AB103" i="3"/>
  <c r="Y104" i="3"/>
  <c r="AB108" i="3"/>
  <c r="V124" i="3"/>
  <c r="V126" i="3"/>
  <c r="AB167" i="3"/>
  <c r="AB176" i="3"/>
  <c r="V95" i="3"/>
  <c r="S99" i="3"/>
  <c r="S105" i="3"/>
  <c r="V110" i="3"/>
  <c r="S112" i="3"/>
  <c r="AB113" i="3"/>
  <c r="AE114" i="3"/>
  <c r="V120" i="3"/>
  <c r="Y127" i="3"/>
  <c r="Y144" i="3"/>
  <c r="Y145" i="3"/>
  <c r="AE174" i="3"/>
  <c r="S114" i="3"/>
  <c r="Y115" i="3"/>
  <c r="S116" i="3"/>
  <c r="AE116" i="3"/>
  <c r="AB121" i="3"/>
  <c r="V123" i="3"/>
  <c r="S124" i="3"/>
  <c r="AB125" i="3"/>
  <c r="V127" i="3"/>
  <c r="AE128" i="3"/>
  <c r="AB129" i="3"/>
  <c r="AB132" i="3"/>
  <c r="V134" i="3"/>
  <c r="V135" i="3"/>
  <c r="S137" i="3"/>
  <c r="Y139" i="3"/>
  <c r="Y142" i="3"/>
  <c r="V145" i="3"/>
  <c r="Y148" i="3"/>
  <c r="AB151" i="3"/>
  <c r="S153" i="3"/>
  <c r="AE155" i="3"/>
  <c r="AB160" i="3"/>
  <c r="Y163" i="3"/>
  <c r="V164" i="3"/>
  <c r="V165" i="3"/>
  <c r="S166" i="3"/>
  <c r="Y170" i="3"/>
  <c r="Y172" i="3"/>
  <c r="Y173" i="3"/>
  <c r="AB174" i="3"/>
  <c r="S113" i="3"/>
  <c r="AE118" i="3"/>
  <c r="Y120" i="3"/>
  <c r="V138" i="3"/>
  <c r="AE139" i="3"/>
  <c r="AE140" i="3"/>
  <c r="Y149" i="3"/>
  <c r="S151" i="3"/>
  <c r="V154" i="3"/>
  <c r="Y156" i="3"/>
  <c r="S160" i="3"/>
  <c r="AF160" i="3" s="1"/>
  <c r="AG160" i="3" s="1"/>
  <c r="AE168" i="3"/>
  <c r="AE170" i="3"/>
  <c r="AE171" i="3"/>
  <c r="Y177" i="3"/>
  <c r="V179" i="3"/>
  <c r="V117" i="3"/>
  <c r="S118" i="3"/>
  <c r="AB119" i="3"/>
  <c r="V129" i="3"/>
  <c r="S130" i="3"/>
  <c r="AE133" i="3"/>
  <c r="AB136" i="3"/>
  <c r="AE142" i="3"/>
  <c r="Y155" i="3"/>
  <c r="Y158" i="3"/>
  <c r="AE161" i="3"/>
  <c r="AE162" i="3"/>
  <c r="AB165" i="3"/>
  <c r="Y178" i="3"/>
  <c r="Y179" i="3"/>
  <c r="AE112" i="3"/>
  <c r="Y117" i="3"/>
  <c r="V118" i="3"/>
  <c r="AB120" i="3"/>
  <c r="AE122" i="3"/>
  <c r="AE123" i="3"/>
  <c r="AB124" i="3"/>
  <c r="AE126" i="3"/>
  <c r="AE134" i="3"/>
  <c r="AE135" i="3"/>
  <c r="AB137" i="3"/>
  <c r="AE144" i="3"/>
  <c r="AB146" i="3"/>
  <c r="AB149" i="3"/>
  <c r="AB153" i="3"/>
  <c r="AE164" i="3"/>
  <c r="AE165" i="3"/>
  <c r="S168" i="3"/>
  <c r="S173" i="3"/>
  <c r="V115" i="3"/>
  <c r="S134" i="3"/>
  <c r="S136" i="3"/>
  <c r="V139" i="3"/>
  <c r="V140" i="3"/>
  <c r="V141" i="3"/>
  <c r="Y150" i="3"/>
  <c r="V152" i="3"/>
  <c r="AB159" i="3"/>
  <c r="S162" i="3"/>
  <c r="AB166" i="3"/>
  <c r="V168" i="3"/>
  <c r="V171" i="3"/>
  <c r="V172" i="3"/>
  <c r="S176" i="3"/>
  <c r="AB178" i="3"/>
  <c r="AB179" i="3"/>
  <c r="AE120" i="3"/>
  <c r="V122" i="3"/>
  <c r="Y141" i="3"/>
  <c r="V144" i="3"/>
  <c r="AB147" i="3"/>
  <c r="AB150" i="3"/>
  <c r="AB154" i="3"/>
  <c r="AE156" i="3"/>
  <c r="AE157" i="3"/>
  <c r="AE158" i="3"/>
  <c r="V162" i="3"/>
  <c r="S165" i="3"/>
  <c r="Y169" i="3"/>
  <c r="V170" i="3"/>
  <c r="Y171" i="3"/>
  <c r="V173" i="3"/>
  <c r="AE179" i="3"/>
  <c r="V136" i="3"/>
  <c r="AB142" i="3"/>
  <c r="S145" i="3"/>
  <c r="V150" i="3"/>
  <c r="AE153" i="3"/>
  <c r="AB173" i="3"/>
  <c r="V176" i="3"/>
  <c r="AB133" i="3"/>
  <c r="Y146" i="3"/>
  <c r="V155" i="3"/>
  <c r="AB161" i="3"/>
  <c r="V163" i="3"/>
  <c r="V169" i="3"/>
  <c r="AE172" i="3"/>
  <c r="S133" i="3"/>
  <c r="S138" i="3"/>
  <c r="S161" i="3"/>
  <c r="Y174" i="3"/>
  <c r="V137" i="3"/>
  <c r="AB148" i="3"/>
  <c r="V151" i="3"/>
  <c r="AE154" i="3"/>
  <c r="AE132" i="3"/>
  <c r="Y140" i="3"/>
  <c r="V132" i="3"/>
  <c r="Y134" i="3"/>
  <c r="AE136" i="3"/>
  <c r="AB145" i="3"/>
  <c r="V147" i="3"/>
  <c r="AE150" i="3"/>
  <c r="V159" i="3"/>
  <c r="Y162" i="3"/>
  <c r="Y168" i="3"/>
  <c r="AF61" i="3" l="1"/>
  <c r="AG61" i="3" s="1"/>
  <c r="AI61" i="3" s="1"/>
  <c r="AF16" i="3"/>
  <c r="AG16" i="3" s="1"/>
  <c r="AF9" i="3"/>
  <c r="AG9" i="3" s="1"/>
  <c r="AF19" i="3"/>
  <c r="AG19" i="3" s="1"/>
  <c r="AF12" i="3"/>
  <c r="AG12" i="3" s="1"/>
  <c r="AF134" i="3"/>
  <c r="AG134" i="3" s="1"/>
  <c r="AF23" i="3"/>
  <c r="AG23" i="3" s="1"/>
  <c r="B38" i="1" s="1"/>
  <c r="AF22" i="3"/>
  <c r="AG22" i="3" s="1"/>
  <c r="AF57" i="3"/>
  <c r="AG57" i="3" s="1"/>
  <c r="AH57" i="3" s="1"/>
  <c r="C72" i="1" s="1"/>
  <c r="AF78" i="3"/>
  <c r="AG78" i="3" s="1"/>
  <c r="AI78" i="3" s="1"/>
  <c r="D93" i="1" s="1"/>
  <c r="AF109" i="3"/>
  <c r="AG109" i="3" s="1"/>
  <c r="AF135" i="3"/>
  <c r="AG135" i="3" s="1"/>
  <c r="AI135" i="3" s="1"/>
  <c r="D150" i="1" s="1"/>
  <c r="AF36" i="3"/>
  <c r="AG36" i="3" s="1"/>
  <c r="AI36" i="3" s="1"/>
  <c r="AF162" i="3"/>
  <c r="AG162" i="3" s="1"/>
  <c r="AI162" i="3" s="1"/>
  <c r="AF166" i="3"/>
  <c r="AG166" i="3" s="1"/>
  <c r="AF70" i="3"/>
  <c r="AG70" i="3" s="1"/>
  <c r="AH70" i="3" s="1"/>
  <c r="C85" i="1" s="1"/>
  <c r="AF34" i="3"/>
  <c r="AG34" i="3" s="1"/>
  <c r="AI34" i="3" s="1"/>
  <c r="D49" i="1" s="1"/>
  <c r="AF53" i="3"/>
  <c r="AG53" i="3" s="1"/>
  <c r="AF14" i="3"/>
  <c r="AG14" i="3" s="1"/>
  <c r="AF8" i="3"/>
  <c r="AG8" i="3" s="1"/>
  <c r="AI8" i="3" s="1"/>
  <c r="D23" i="1" s="1"/>
  <c r="AF29" i="3"/>
  <c r="AG29" i="3" s="1"/>
  <c r="AF117" i="3"/>
  <c r="AG117" i="3" s="1"/>
  <c r="B132" i="1" s="1"/>
  <c r="AF142" i="3"/>
  <c r="AG142" i="3" s="1"/>
  <c r="AF95" i="3"/>
  <c r="AG95" i="3" s="1"/>
  <c r="AI95" i="3" s="1"/>
  <c r="D110" i="1" s="1"/>
  <c r="AF10" i="3"/>
  <c r="AG10" i="3" s="1"/>
  <c r="AI10" i="3" s="1"/>
  <c r="AF7" i="3"/>
  <c r="AG7" i="3" s="1"/>
  <c r="AF11" i="3"/>
  <c r="AG11" i="3" s="1"/>
  <c r="AF15" i="3"/>
  <c r="AG15" i="3" s="1"/>
  <c r="B30" i="1" s="1"/>
  <c r="AF89" i="3"/>
  <c r="AG89" i="3" s="1"/>
  <c r="AF46" i="3"/>
  <c r="AG46" i="3" s="1"/>
  <c r="AI46" i="3" s="1"/>
  <c r="AF113" i="3"/>
  <c r="AG113" i="3" s="1"/>
  <c r="AF66" i="3"/>
  <c r="AG66" i="3" s="1"/>
  <c r="AI66" i="3" s="1"/>
  <c r="AI16" i="3"/>
  <c r="D31" i="1" s="1"/>
  <c r="B31" i="1"/>
  <c r="AH36" i="3"/>
  <c r="C51" i="1" s="1"/>
  <c r="B51" i="1"/>
  <c r="AI18" i="3"/>
  <c r="AH18" i="3"/>
  <c r="C33" i="1" s="1"/>
  <c r="B33" i="1"/>
  <c r="AH22" i="3"/>
  <c r="C37" i="1" s="1"/>
  <c r="AI22" i="3"/>
  <c r="B37" i="1"/>
  <c r="AF173" i="3"/>
  <c r="AG173" i="3" s="1"/>
  <c r="AI117" i="3"/>
  <c r="AF133" i="3"/>
  <c r="AG133" i="3" s="1"/>
  <c r="AI134" i="3"/>
  <c r="AF130" i="3"/>
  <c r="AG130" i="3" s="1"/>
  <c r="AF102" i="3"/>
  <c r="AG102" i="3" s="1"/>
  <c r="AF129" i="3"/>
  <c r="AG129" i="3" s="1"/>
  <c r="B76" i="1"/>
  <c r="AF76" i="3"/>
  <c r="AG76" i="3" s="1"/>
  <c r="AF63" i="3"/>
  <c r="AG63" i="3" s="1"/>
  <c r="AF155" i="3"/>
  <c r="AG155" i="3" s="1"/>
  <c r="AF94" i="3"/>
  <c r="AG94" i="3" s="1"/>
  <c r="AF65" i="3"/>
  <c r="AG65" i="3" s="1"/>
  <c r="AF21" i="3"/>
  <c r="AG21" i="3" s="1"/>
  <c r="AF51" i="3"/>
  <c r="AG51" i="3" s="1"/>
  <c r="AF101" i="3"/>
  <c r="AG101" i="3" s="1"/>
  <c r="AF72" i="3"/>
  <c r="AG72" i="3" s="1"/>
  <c r="AF100" i="3"/>
  <c r="AG100" i="3" s="1"/>
  <c r="AF157" i="3"/>
  <c r="AG157" i="3" s="1"/>
  <c r="AF172" i="3"/>
  <c r="AG172" i="3" s="1"/>
  <c r="AF126" i="3"/>
  <c r="AG126" i="3" s="1"/>
  <c r="AF131" i="3"/>
  <c r="AG131" i="3" s="1"/>
  <c r="AF178" i="3"/>
  <c r="AG178" i="3" s="1"/>
  <c r="AF40" i="3"/>
  <c r="AG40" i="3" s="1"/>
  <c r="B49" i="1"/>
  <c r="AF132" i="3"/>
  <c r="AG132" i="3" s="1"/>
  <c r="AF116" i="3"/>
  <c r="AG116" i="3" s="1"/>
  <c r="AF98" i="3"/>
  <c r="AG98" i="3" s="1"/>
  <c r="AF64" i="3"/>
  <c r="AG64" i="3" s="1"/>
  <c r="AF73" i="3"/>
  <c r="AG73" i="3" s="1"/>
  <c r="AF144" i="3"/>
  <c r="AG144" i="3" s="1"/>
  <c r="AF152" i="3"/>
  <c r="AG152" i="3" s="1"/>
  <c r="AF176" i="3"/>
  <c r="AG176" i="3" s="1"/>
  <c r="AF168" i="3"/>
  <c r="AG168" i="3" s="1"/>
  <c r="AF118" i="3"/>
  <c r="AG118" i="3" s="1"/>
  <c r="AF90" i="3"/>
  <c r="AG90" i="3" s="1"/>
  <c r="AF110" i="3"/>
  <c r="AG110" i="3" s="1"/>
  <c r="AF85" i="3"/>
  <c r="AG85" i="3" s="1"/>
  <c r="AF88" i="3"/>
  <c r="AG88" i="3" s="1"/>
  <c r="AI7" i="3"/>
  <c r="D22" i="1" s="1"/>
  <c r="B22" i="1"/>
  <c r="AF54" i="3"/>
  <c r="AG54" i="3" s="1"/>
  <c r="AF31" i="3"/>
  <c r="AG31" i="3" s="1"/>
  <c r="AF25" i="3"/>
  <c r="AG25" i="3" s="1"/>
  <c r="AF84" i="3"/>
  <c r="AG84" i="3" s="1"/>
  <c r="AF91" i="3"/>
  <c r="AG91" i="3" s="1"/>
  <c r="AF115" i="3"/>
  <c r="AG115" i="3" s="1"/>
  <c r="AF92" i="3"/>
  <c r="AG92" i="3" s="1"/>
  <c r="AF158" i="3"/>
  <c r="AG158" i="3" s="1"/>
  <c r="AF167" i="3"/>
  <c r="AG167" i="3" s="1"/>
  <c r="AF164" i="3"/>
  <c r="AG164" i="3" s="1"/>
  <c r="AF39" i="3"/>
  <c r="AG39" i="3" s="1"/>
  <c r="AI29" i="3"/>
  <c r="D44" i="1" s="1"/>
  <c r="B44" i="1"/>
  <c r="AF83" i="3"/>
  <c r="AG83" i="3" s="1"/>
  <c r="AF148" i="3"/>
  <c r="AG148" i="3" s="1"/>
  <c r="AF145" i="3"/>
  <c r="AG145" i="3" s="1"/>
  <c r="AI113" i="3"/>
  <c r="D128" i="1" s="1"/>
  <c r="B128" i="1"/>
  <c r="AF159" i="3"/>
  <c r="AG159" i="3" s="1"/>
  <c r="AF86" i="3"/>
  <c r="AG86" i="3" s="1"/>
  <c r="AI89" i="3"/>
  <c r="AH89" i="3"/>
  <c r="C104" i="1" s="1"/>
  <c r="B104" i="1"/>
  <c r="AF24" i="3"/>
  <c r="AG24" i="3" s="1"/>
  <c r="AF80" i="3"/>
  <c r="AG80" i="3" s="1"/>
  <c r="AF82" i="3"/>
  <c r="AG82" i="3" s="1"/>
  <c r="AF33" i="3"/>
  <c r="AG33" i="3" s="1"/>
  <c r="AF59" i="3"/>
  <c r="AG59" i="3" s="1"/>
  <c r="AF30" i="3"/>
  <c r="AG30" i="3" s="1"/>
  <c r="AI11" i="3"/>
  <c r="AH11" i="3"/>
  <c r="C26" i="1" s="1"/>
  <c r="B26" i="1"/>
  <c r="AI19" i="3"/>
  <c r="AH19" i="3"/>
  <c r="C34" i="1" s="1"/>
  <c r="B34" i="1"/>
  <c r="AI15" i="3"/>
  <c r="AF6" i="3"/>
  <c r="AG6" i="3" s="1"/>
  <c r="AF37" i="3"/>
  <c r="AG37" i="3" s="1"/>
  <c r="AF35" i="3"/>
  <c r="AG35" i="3" s="1"/>
  <c r="AF108" i="3"/>
  <c r="AG108" i="3" s="1"/>
  <c r="AF67" i="3"/>
  <c r="AG67" i="3" s="1"/>
  <c r="AF140" i="3"/>
  <c r="AG140" i="3" s="1"/>
  <c r="AF106" i="3"/>
  <c r="AG106" i="3" s="1"/>
  <c r="AF174" i="3"/>
  <c r="AG174" i="3" s="1"/>
  <c r="AF170" i="3"/>
  <c r="AG170" i="3" s="1"/>
  <c r="B24" i="1"/>
  <c r="AI9" i="3"/>
  <c r="D24" i="1" s="1"/>
  <c r="AF75" i="3"/>
  <c r="AG75" i="3" s="1"/>
  <c r="AI23" i="3"/>
  <c r="D38" i="1" s="1"/>
  <c r="AF107" i="3"/>
  <c r="AG107" i="3" s="1"/>
  <c r="AF128" i="3"/>
  <c r="AG128" i="3" s="1"/>
  <c r="B77" i="1"/>
  <c r="AI62" i="3"/>
  <c r="D77" i="1" s="1"/>
  <c r="AI14" i="3"/>
  <c r="AH14" i="3"/>
  <c r="C29" i="1" s="1"/>
  <c r="B29" i="1"/>
  <c r="AF71" i="3"/>
  <c r="AG71" i="3" s="1"/>
  <c r="AI142" i="3"/>
  <c r="AH142" i="3"/>
  <c r="C157" i="1" s="1"/>
  <c r="B157" i="1"/>
  <c r="AF165" i="3"/>
  <c r="AG165" i="3" s="1"/>
  <c r="AF114" i="3"/>
  <c r="AG114" i="3" s="1"/>
  <c r="AF147" i="3"/>
  <c r="AG147" i="3" s="1"/>
  <c r="AF163" i="3"/>
  <c r="AG163" i="3" s="1"/>
  <c r="AF111" i="3"/>
  <c r="AG111" i="3" s="1"/>
  <c r="B81" i="1"/>
  <c r="AF79" i="3"/>
  <c r="AG79" i="3" s="1"/>
  <c r="AF26" i="3"/>
  <c r="AG26" i="3" s="1"/>
  <c r="AF32" i="3"/>
  <c r="AG32" i="3" s="1"/>
  <c r="AF43" i="3"/>
  <c r="AG43" i="3" s="1"/>
  <c r="AF41" i="3"/>
  <c r="AG41" i="3" s="1"/>
  <c r="AF93" i="3"/>
  <c r="AG93" i="3" s="1"/>
  <c r="AF77" i="3"/>
  <c r="AG77" i="3" s="1"/>
  <c r="AF141" i="3"/>
  <c r="AG141" i="3" s="1"/>
  <c r="AF123" i="3"/>
  <c r="AG123" i="3" s="1"/>
  <c r="AF139" i="3"/>
  <c r="AG139" i="3" s="1"/>
  <c r="AF149" i="3"/>
  <c r="AG149" i="3" s="1"/>
  <c r="AF177" i="3"/>
  <c r="AG177" i="3" s="1"/>
  <c r="AI166" i="3"/>
  <c r="AH166" i="3"/>
  <c r="C181" i="1" s="1"/>
  <c r="B181" i="1"/>
  <c r="AI53" i="3"/>
  <c r="AH53" i="3"/>
  <c r="C68" i="1" s="1"/>
  <c r="B68" i="1"/>
  <c r="B72" i="1"/>
  <c r="AF120" i="3"/>
  <c r="AG120" i="3" s="1"/>
  <c r="B110" i="1"/>
  <c r="AF74" i="3"/>
  <c r="AG74" i="3" s="1"/>
  <c r="AF151" i="3"/>
  <c r="AG151" i="3" s="1"/>
  <c r="AF137" i="3"/>
  <c r="AG137" i="3" s="1"/>
  <c r="AF124" i="3"/>
  <c r="AG124" i="3" s="1"/>
  <c r="AF105" i="3"/>
  <c r="AG105" i="3" s="1"/>
  <c r="AF156" i="3"/>
  <c r="AG156" i="3" s="1"/>
  <c r="AF103" i="3"/>
  <c r="AG103" i="3" s="1"/>
  <c r="AF55" i="3"/>
  <c r="AG55" i="3" s="1"/>
  <c r="AF49" i="3"/>
  <c r="AG49" i="3" s="1"/>
  <c r="AF52" i="3"/>
  <c r="AG52" i="3" s="1"/>
  <c r="AF48" i="3"/>
  <c r="AG48" i="3" s="1"/>
  <c r="AF68" i="3"/>
  <c r="AG68" i="3" s="1"/>
  <c r="AF38" i="3"/>
  <c r="AG38" i="3" s="1"/>
  <c r="AF50" i="3"/>
  <c r="AG50" i="3" s="1"/>
  <c r="AF60" i="3"/>
  <c r="AG60" i="3" s="1"/>
  <c r="AF96" i="3"/>
  <c r="AG96" i="3" s="1"/>
  <c r="AF81" i="3"/>
  <c r="AG81" i="3" s="1"/>
  <c r="AF169" i="3"/>
  <c r="AG169" i="3" s="1"/>
  <c r="AF127" i="3"/>
  <c r="AG127" i="3" s="1"/>
  <c r="AF121" i="3"/>
  <c r="AG121" i="3" s="1"/>
  <c r="AF119" i="3"/>
  <c r="AG119" i="3" s="1"/>
  <c r="AF28" i="3"/>
  <c r="AG28" i="3" s="1"/>
  <c r="AI109" i="3"/>
  <c r="D124" i="1" s="1"/>
  <c r="B124" i="1"/>
  <c r="AH12" i="3"/>
  <c r="C27" i="1" s="1"/>
  <c r="B27" i="1"/>
  <c r="AI12" i="3"/>
  <c r="AI160" i="3"/>
  <c r="D175" i="1" s="1"/>
  <c r="B175" i="1"/>
  <c r="AI58" i="3"/>
  <c r="D73" i="1" s="1"/>
  <c r="B73" i="1"/>
  <c r="AF27" i="3"/>
  <c r="AG27" i="3" s="1"/>
  <c r="AF112" i="3"/>
  <c r="AG112" i="3" s="1"/>
  <c r="AF161" i="3"/>
  <c r="AG161" i="3" s="1"/>
  <c r="AF138" i="3"/>
  <c r="AG138" i="3" s="1"/>
  <c r="AF136" i="3"/>
  <c r="AG136" i="3" s="1"/>
  <c r="AF153" i="3"/>
  <c r="AG153" i="3" s="1"/>
  <c r="AF99" i="3"/>
  <c r="AG99" i="3" s="1"/>
  <c r="AF154" i="3"/>
  <c r="AG154" i="3" s="1"/>
  <c r="AF150" i="3"/>
  <c r="AG150" i="3" s="1"/>
  <c r="AF104" i="3"/>
  <c r="AG104" i="3" s="1"/>
  <c r="AF20" i="3"/>
  <c r="AG20" i="3" s="1"/>
  <c r="AF47" i="3"/>
  <c r="AG47" i="3" s="1"/>
  <c r="AF45" i="3"/>
  <c r="AG45" i="3" s="1"/>
  <c r="AF13" i="3"/>
  <c r="AG13" i="3" s="1"/>
  <c r="AF44" i="3"/>
  <c r="AG44" i="3" s="1"/>
  <c r="AF56" i="3"/>
  <c r="AG56" i="3" s="1"/>
  <c r="AF69" i="3"/>
  <c r="AG69" i="3" s="1"/>
  <c r="AF97" i="3"/>
  <c r="AG97" i="3" s="1"/>
  <c r="AF87" i="3"/>
  <c r="AG87" i="3" s="1"/>
  <c r="AF171" i="3"/>
  <c r="AG171" i="3" s="1"/>
  <c r="AF122" i="3"/>
  <c r="AG122" i="3" s="1"/>
  <c r="AF125" i="3"/>
  <c r="AG125" i="3" s="1"/>
  <c r="AF146" i="3"/>
  <c r="AG146" i="3" s="1"/>
  <c r="AF42" i="3"/>
  <c r="AG42" i="3" s="1"/>
  <c r="AF17" i="3"/>
  <c r="AG17" i="3" s="1"/>
  <c r="AH15" i="3" l="1"/>
  <c r="C30" i="1" s="1"/>
  <c r="AH117" i="3"/>
  <c r="C132" i="1" s="1"/>
  <c r="B177" i="1"/>
  <c r="B150" i="1"/>
  <c r="AH162" i="3"/>
  <c r="C177" i="1" s="1"/>
  <c r="AI57" i="3"/>
  <c r="B61" i="1"/>
  <c r="AH61" i="3"/>
  <c r="C76" i="1" s="1"/>
  <c r="AH46" i="3"/>
  <c r="C61" i="1" s="1"/>
  <c r="AI70" i="3"/>
  <c r="B25" i="1"/>
  <c r="AH66" i="3"/>
  <c r="C81" i="1" s="1"/>
  <c r="AH10" i="3"/>
  <c r="C25" i="1" s="1"/>
  <c r="B93" i="1"/>
  <c r="B85" i="1"/>
  <c r="B23" i="1"/>
  <c r="AH17" i="3"/>
  <c r="C32" i="1" s="1"/>
  <c r="AI17" i="3"/>
  <c r="B32" i="1"/>
  <c r="AI55" i="3"/>
  <c r="D70" i="1" s="1"/>
  <c r="B70" i="1"/>
  <c r="AI98" i="3"/>
  <c r="D113" i="1" s="1"/>
  <c r="B113" i="1"/>
  <c r="AI154" i="3"/>
  <c r="D169" i="1" s="1"/>
  <c r="B169" i="1"/>
  <c r="AI103" i="3"/>
  <c r="AH103" i="3"/>
  <c r="C118" i="1" s="1"/>
  <c r="B118" i="1"/>
  <c r="AJ19" i="3"/>
  <c r="E34" i="1" s="1"/>
  <c r="D34" i="1"/>
  <c r="AI153" i="3"/>
  <c r="D168" i="1" s="1"/>
  <c r="B168" i="1"/>
  <c r="AH97" i="3"/>
  <c r="C112" i="1" s="1"/>
  <c r="AI97" i="3"/>
  <c r="B112" i="1"/>
  <c r="AI104" i="3"/>
  <c r="AH104" i="3"/>
  <c r="C119" i="1" s="1"/>
  <c r="B119" i="1"/>
  <c r="AH112" i="3"/>
  <c r="C127" i="1" s="1"/>
  <c r="AI112" i="3"/>
  <c r="B127" i="1"/>
  <c r="AI81" i="3"/>
  <c r="AH81" i="3"/>
  <c r="C96" i="1" s="1"/>
  <c r="B96" i="1"/>
  <c r="AI49" i="3"/>
  <c r="D64" i="1" s="1"/>
  <c r="B64" i="1"/>
  <c r="AH74" i="3"/>
  <c r="C89" i="1" s="1"/>
  <c r="AI74" i="3"/>
  <c r="B89" i="1"/>
  <c r="AH149" i="3"/>
  <c r="C164" i="1" s="1"/>
  <c r="AI149" i="3"/>
  <c r="B164" i="1"/>
  <c r="AH32" i="3"/>
  <c r="C47" i="1" s="1"/>
  <c r="AI32" i="3"/>
  <c r="B47" i="1"/>
  <c r="AI147" i="3"/>
  <c r="D162" i="1" s="1"/>
  <c r="B162" i="1"/>
  <c r="AI75" i="3"/>
  <c r="AH75" i="3"/>
  <c r="C90" i="1" s="1"/>
  <c r="B90" i="1"/>
  <c r="AI67" i="3"/>
  <c r="AH67" i="3"/>
  <c r="C82" i="1" s="1"/>
  <c r="B82" i="1"/>
  <c r="AI33" i="3"/>
  <c r="AH33" i="3"/>
  <c r="C48" i="1" s="1"/>
  <c r="B48" i="1"/>
  <c r="AI83" i="3"/>
  <c r="AH83" i="3"/>
  <c r="C98" i="1" s="1"/>
  <c r="B98" i="1"/>
  <c r="AI167" i="3"/>
  <c r="D182" i="1" s="1"/>
  <c r="B182" i="1"/>
  <c r="AH54" i="3"/>
  <c r="C69" i="1" s="1"/>
  <c r="B69" i="1"/>
  <c r="AI54" i="3"/>
  <c r="AI110" i="3"/>
  <c r="AH110" i="3"/>
  <c r="C125" i="1" s="1"/>
  <c r="B125" i="1"/>
  <c r="AI64" i="3"/>
  <c r="AH64" i="3"/>
  <c r="C79" i="1" s="1"/>
  <c r="B79" i="1"/>
  <c r="AI40" i="3"/>
  <c r="AH40" i="3"/>
  <c r="C55" i="1" s="1"/>
  <c r="B55" i="1"/>
  <c r="AH101" i="3"/>
  <c r="C116" i="1" s="1"/>
  <c r="AI101" i="3"/>
  <c r="B116" i="1"/>
  <c r="AI69" i="3"/>
  <c r="D84" i="1" s="1"/>
  <c r="B84" i="1"/>
  <c r="AH96" i="3"/>
  <c r="C111" i="1" s="1"/>
  <c r="AI96" i="3"/>
  <c r="B111" i="1"/>
  <c r="AI139" i="3"/>
  <c r="D154" i="1" s="1"/>
  <c r="B154" i="1"/>
  <c r="AI114" i="3"/>
  <c r="D129" i="1" s="1"/>
  <c r="B129" i="1"/>
  <c r="AJ14" i="3"/>
  <c r="E29" i="1" s="1"/>
  <c r="D29" i="1"/>
  <c r="AI82" i="3"/>
  <c r="AH82" i="3"/>
  <c r="C97" i="1" s="1"/>
  <c r="B97" i="1"/>
  <c r="AI158" i="3"/>
  <c r="D173" i="1" s="1"/>
  <c r="B173" i="1"/>
  <c r="AI178" i="3"/>
  <c r="D193" i="1" s="1"/>
  <c r="B193" i="1"/>
  <c r="AI80" i="3"/>
  <c r="AH80" i="3"/>
  <c r="C95" i="1" s="1"/>
  <c r="B95" i="1"/>
  <c r="AI116" i="3"/>
  <c r="D131" i="1" s="1"/>
  <c r="B131" i="1"/>
  <c r="AH131" i="3"/>
  <c r="C146" i="1" s="1"/>
  <c r="AI131" i="3"/>
  <c r="B146" i="1"/>
  <c r="AH21" i="3"/>
  <c r="C36" i="1" s="1"/>
  <c r="B36" i="1"/>
  <c r="AI21" i="3"/>
  <c r="AJ61" i="3"/>
  <c r="E76" i="1" s="1"/>
  <c r="D76" i="1"/>
  <c r="AJ162" i="3"/>
  <c r="E177" i="1" s="1"/>
  <c r="D177" i="1"/>
  <c r="AJ18" i="3"/>
  <c r="E33" i="1" s="1"/>
  <c r="D33" i="1"/>
  <c r="AI146" i="3"/>
  <c r="AH146" i="3"/>
  <c r="C161" i="1" s="1"/>
  <c r="B161" i="1"/>
  <c r="AI44" i="3"/>
  <c r="D59" i="1" s="1"/>
  <c r="B59" i="1"/>
  <c r="AI99" i="3"/>
  <c r="D114" i="1" s="1"/>
  <c r="B114" i="1"/>
  <c r="AI28" i="3"/>
  <c r="AH28" i="3"/>
  <c r="C43" i="1" s="1"/>
  <c r="B43" i="1"/>
  <c r="AI50" i="3"/>
  <c r="AH50" i="3"/>
  <c r="C65" i="1" s="1"/>
  <c r="B65" i="1"/>
  <c r="AI156" i="3"/>
  <c r="AH156" i="3"/>
  <c r="C171" i="1" s="1"/>
  <c r="B171" i="1"/>
  <c r="AJ53" i="3"/>
  <c r="E68" i="1" s="1"/>
  <c r="D68" i="1"/>
  <c r="AI141" i="3"/>
  <c r="D156" i="1" s="1"/>
  <c r="B156" i="1"/>
  <c r="AI170" i="3"/>
  <c r="D185" i="1" s="1"/>
  <c r="B185" i="1"/>
  <c r="AI37" i="3"/>
  <c r="AH37" i="3"/>
  <c r="C52" i="1" s="1"/>
  <c r="B52" i="1"/>
  <c r="AI159" i="3"/>
  <c r="D174" i="1" s="1"/>
  <c r="B174" i="1"/>
  <c r="B54" i="1"/>
  <c r="AI39" i="3"/>
  <c r="D54" i="1" s="1"/>
  <c r="AI115" i="3"/>
  <c r="AH115" i="3"/>
  <c r="C130" i="1" s="1"/>
  <c r="B130" i="1"/>
  <c r="AI168" i="3"/>
  <c r="AH168" i="3"/>
  <c r="C183" i="1" s="1"/>
  <c r="B183" i="1"/>
  <c r="AI132" i="3"/>
  <c r="AH132" i="3"/>
  <c r="C147" i="1" s="1"/>
  <c r="B147" i="1"/>
  <c r="AI126" i="3"/>
  <c r="D141" i="1" s="1"/>
  <c r="B141" i="1"/>
  <c r="AI65" i="3"/>
  <c r="AH65" i="3"/>
  <c r="C80" i="1" s="1"/>
  <c r="B80" i="1"/>
  <c r="AH129" i="3"/>
  <c r="C144" i="1" s="1"/>
  <c r="AI129" i="3"/>
  <c r="B144" i="1"/>
  <c r="AI133" i="3"/>
  <c r="AH133" i="3"/>
  <c r="C148" i="1" s="1"/>
  <c r="B148" i="1"/>
  <c r="AJ22" i="3"/>
  <c r="E37" i="1" s="1"/>
  <c r="D37" i="1"/>
  <c r="AH165" i="3"/>
  <c r="C180" i="1" s="1"/>
  <c r="AI165" i="3"/>
  <c r="B180" i="1"/>
  <c r="AI86" i="3"/>
  <c r="AH86" i="3"/>
  <c r="C101" i="1" s="1"/>
  <c r="B101" i="1"/>
  <c r="AI119" i="3"/>
  <c r="AH119" i="3"/>
  <c r="C134" i="1" s="1"/>
  <c r="B134" i="1"/>
  <c r="AI128" i="3"/>
  <c r="AH128" i="3"/>
  <c r="C143" i="1" s="1"/>
  <c r="B143" i="1"/>
  <c r="D194" i="1"/>
  <c r="B194" i="1"/>
  <c r="AI6" i="3"/>
  <c r="D21" i="1" s="1"/>
  <c r="B21" i="1"/>
  <c r="AI91" i="3"/>
  <c r="AH91" i="3"/>
  <c r="C106" i="1" s="1"/>
  <c r="B106" i="1"/>
  <c r="AI176" i="3"/>
  <c r="AH176" i="3"/>
  <c r="C191" i="1" s="1"/>
  <c r="B191" i="1"/>
  <c r="AI172" i="3"/>
  <c r="AH172" i="3"/>
  <c r="C187" i="1" s="1"/>
  <c r="B187" i="1"/>
  <c r="AI94" i="3"/>
  <c r="D109" i="1" s="1"/>
  <c r="B109" i="1"/>
  <c r="AI102" i="3"/>
  <c r="AH102" i="3"/>
  <c r="C117" i="1" s="1"/>
  <c r="B117" i="1"/>
  <c r="AI26" i="3"/>
  <c r="D41" i="1" s="1"/>
  <c r="B41" i="1"/>
  <c r="AI90" i="3"/>
  <c r="AH90" i="3"/>
  <c r="C105" i="1" s="1"/>
  <c r="B105" i="1"/>
  <c r="AI56" i="3"/>
  <c r="AH56" i="3"/>
  <c r="C71" i="1" s="1"/>
  <c r="B71" i="1"/>
  <c r="AH123" i="3"/>
  <c r="C138" i="1" s="1"/>
  <c r="AI123" i="3"/>
  <c r="B138" i="1"/>
  <c r="AI125" i="3"/>
  <c r="AH125" i="3"/>
  <c r="C140" i="1" s="1"/>
  <c r="B140" i="1"/>
  <c r="AI105" i="3"/>
  <c r="AH105" i="3"/>
  <c r="C120" i="1" s="1"/>
  <c r="B120" i="1"/>
  <c r="AH120" i="3"/>
  <c r="C135" i="1" s="1"/>
  <c r="AI120" i="3"/>
  <c r="B135" i="1"/>
  <c r="AH93" i="3"/>
  <c r="C108" i="1" s="1"/>
  <c r="AI93" i="3"/>
  <c r="B108" i="1"/>
  <c r="D81" i="1"/>
  <c r="AJ66" i="3"/>
  <c r="E81" i="1" s="1"/>
  <c r="AJ142" i="3"/>
  <c r="E157" i="1" s="1"/>
  <c r="D157" i="1"/>
  <c r="AI107" i="3"/>
  <c r="AH107" i="3"/>
  <c r="C122" i="1" s="1"/>
  <c r="B122" i="1"/>
  <c r="AI174" i="3"/>
  <c r="D189" i="1" s="1"/>
  <c r="B189" i="1"/>
  <c r="AJ11" i="3"/>
  <c r="E26" i="1" s="1"/>
  <c r="D26" i="1"/>
  <c r="AJ46" i="3"/>
  <c r="E61" i="1" s="1"/>
  <c r="D61" i="1"/>
  <c r="AH84" i="3"/>
  <c r="C99" i="1" s="1"/>
  <c r="AI84" i="3"/>
  <c r="B99" i="1"/>
  <c r="AJ10" i="3"/>
  <c r="E25" i="1" s="1"/>
  <c r="D25" i="1"/>
  <c r="AI152" i="3"/>
  <c r="AH152" i="3"/>
  <c r="C167" i="1" s="1"/>
  <c r="B167" i="1"/>
  <c r="AI157" i="3"/>
  <c r="D172" i="1" s="1"/>
  <c r="B172" i="1"/>
  <c r="AI155" i="3"/>
  <c r="AH155" i="3"/>
  <c r="C170" i="1" s="1"/>
  <c r="B170" i="1"/>
  <c r="AI130" i="3"/>
  <c r="AH130" i="3"/>
  <c r="C145" i="1" s="1"/>
  <c r="B145" i="1"/>
  <c r="AJ117" i="3"/>
  <c r="E132" i="1" s="1"/>
  <c r="D132" i="1"/>
  <c r="AJ36" i="3"/>
  <c r="E51" i="1" s="1"/>
  <c r="D51" i="1"/>
  <c r="AH27" i="3"/>
  <c r="C42" i="1" s="1"/>
  <c r="AI27" i="3"/>
  <c r="B42" i="1"/>
  <c r="AJ89" i="3"/>
  <c r="E104" i="1" s="1"/>
  <c r="D104" i="1"/>
  <c r="AH51" i="3"/>
  <c r="C66" i="1" s="1"/>
  <c r="AI51" i="3"/>
  <c r="B66" i="1"/>
  <c r="AI118" i="3"/>
  <c r="AH118" i="3"/>
  <c r="C133" i="1" s="1"/>
  <c r="B133" i="1"/>
  <c r="AI45" i="3"/>
  <c r="D60" i="1" s="1"/>
  <c r="B60" i="1"/>
  <c r="AI68" i="3"/>
  <c r="AH68" i="3"/>
  <c r="C83" i="1" s="1"/>
  <c r="B83" i="1"/>
  <c r="AH171" i="3"/>
  <c r="C186" i="1" s="1"/>
  <c r="AI171" i="3"/>
  <c r="B186" i="1"/>
  <c r="AI138" i="3"/>
  <c r="D153" i="1" s="1"/>
  <c r="B153" i="1"/>
  <c r="AJ12" i="3"/>
  <c r="E27" i="1" s="1"/>
  <c r="D27" i="1"/>
  <c r="AH48" i="3"/>
  <c r="C63" i="1" s="1"/>
  <c r="B63" i="1"/>
  <c r="AI48" i="3"/>
  <c r="AH137" i="3"/>
  <c r="C152" i="1" s="1"/>
  <c r="AI137" i="3"/>
  <c r="B152" i="1"/>
  <c r="AJ166" i="3"/>
  <c r="E181" i="1" s="1"/>
  <c r="D181" i="1"/>
  <c r="AI41" i="3"/>
  <c r="AH41" i="3"/>
  <c r="C56" i="1" s="1"/>
  <c r="B56" i="1"/>
  <c r="AI111" i="3"/>
  <c r="D126" i="1" s="1"/>
  <c r="B126" i="1"/>
  <c r="AI71" i="3"/>
  <c r="D86" i="1" s="1"/>
  <c r="B86" i="1"/>
  <c r="AI106" i="3"/>
  <c r="AH106" i="3"/>
  <c r="C121" i="1" s="1"/>
  <c r="B121" i="1"/>
  <c r="AJ15" i="3"/>
  <c r="E30" i="1" s="1"/>
  <c r="D30" i="1"/>
  <c r="AI30" i="3"/>
  <c r="AH30" i="3"/>
  <c r="C45" i="1" s="1"/>
  <c r="B45" i="1"/>
  <c r="AI24" i="3"/>
  <c r="AH24" i="3"/>
  <c r="C39" i="1" s="1"/>
  <c r="B39" i="1"/>
  <c r="AI145" i="3"/>
  <c r="AH145" i="3"/>
  <c r="C160" i="1" s="1"/>
  <c r="B160" i="1"/>
  <c r="AI25" i="3"/>
  <c r="AH25" i="3"/>
  <c r="C40" i="1" s="1"/>
  <c r="B40" i="1"/>
  <c r="AI88" i="3"/>
  <c r="D103" i="1" s="1"/>
  <c r="B103" i="1"/>
  <c r="AI144" i="3"/>
  <c r="AH144" i="3"/>
  <c r="C159" i="1" s="1"/>
  <c r="B159" i="1"/>
  <c r="AH100" i="3"/>
  <c r="C115" i="1" s="1"/>
  <c r="AI100" i="3"/>
  <c r="B115" i="1"/>
  <c r="AI63" i="3"/>
  <c r="AH63" i="3"/>
  <c r="C78" i="1" s="1"/>
  <c r="B78" i="1"/>
  <c r="AI150" i="3"/>
  <c r="D165" i="1" s="1"/>
  <c r="B165" i="1"/>
  <c r="AI108" i="3"/>
  <c r="AH108" i="3"/>
  <c r="C123" i="1" s="1"/>
  <c r="B123" i="1"/>
  <c r="AI42" i="3"/>
  <c r="B57" i="1"/>
  <c r="AH42" i="3"/>
  <c r="C57" i="1" s="1"/>
  <c r="AI60" i="3"/>
  <c r="AH60" i="3"/>
  <c r="C75" i="1" s="1"/>
  <c r="B75" i="1"/>
  <c r="B94" i="1"/>
  <c r="AI79" i="3"/>
  <c r="D94" i="1" s="1"/>
  <c r="AI35" i="3"/>
  <c r="AH35" i="3"/>
  <c r="C50" i="1" s="1"/>
  <c r="B50" i="1"/>
  <c r="AI92" i="3"/>
  <c r="D107" i="1" s="1"/>
  <c r="B107" i="1"/>
  <c r="AI13" i="3"/>
  <c r="B28" i="1"/>
  <c r="AH13" i="3"/>
  <c r="C28" i="1" s="1"/>
  <c r="AH38" i="3"/>
  <c r="C53" i="1" s="1"/>
  <c r="AI38" i="3"/>
  <c r="B53" i="1"/>
  <c r="AI77" i="3"/>
  <c r="AH77" i="3"/>
  <c r="C92" i="1" s="1"/>
  <c r="B92" i="1"/>
  <c r="AI122" i="3"/>
  <c r="D137" i="1" s="1"/>
  <c r="B137" i="1"/>
  <c r="AI136" i="3"/>
  <c r="D151" i="1" s="1"/>
  <c r="B151" i="1"/>
  <c r="AI121" i="3"/>
  <c r="AH121" i="3"/>
  <c r="C136" i="1" s="1"/>
  <c r="B136" i="1"/>
  <c r="AI124" i="3"/>
  <c r="D139" i="1" s="1"/>
  <c r="B139" i="1"/>
  <c r="AI47" i="3"/>
  <c r="AH47" i="3"/>
  <c r="C62" i="1" s="1"/>
  <c r="B62" i="1"/>
  <c r="AH127" i="3"/>
  <c r="C142" i="1" s="1"/>
  <c r="AI127" i="3"/>
  <c r="B142" i="1"/>
  <c r="AI87" i="3"/>
  <c r="AH87" i="3"/>
  <c r="C102" i="1" s="1"/>
  <c r="B102" i="1"/>
  <c r="B35" i="1"/>
  <c r="AI20" i="3"/>
  <c r="D35" i="1" s="1"/>
  <c r="AI161" i="3"/>
  <c r="AH161" i="3"/>
  <c r="C176" i="1" s="1"/>
  <c r="B176" i="1"/>
  <c r="AH169" i="3"/>
  <c r="C184" i="1" s="1"/>
  <c r="AI169" i="3"/>
  <c r="B184" i="1"/>
  <c r="AI52" i="3"/>
  <c r="AH52" i="3"/>
  <c r="C67" i="1" s="1"/>
  <c r="B67" i="1"/>
  <c r="AI151" i="3"/>
  <c r="AH151" i="3"/>
  <c r="C166" i="1" s="1"/>
  <c r="B166" i="1"/>
  <c r="AJ57" i="3"/>
  <c r="E72" i="1" s="1"/>
  <c r="D72" i="1"/>
  <c r="AI177" i="3"/>
  <c r="D192" i="1" s="1"/>
  <c r="B192" i="1"/>
  <c r="AI43" i="3"/>
  <c r="AH43" i="3"/>
  <c r="C58" i="1" s="1"/>
  <c r="B58" i="1"/>
  <c r="AH163" i="3"/>
  <c r="C178" i="1" s="1"/>
  <c r="AI163" i="3"/>
  <c r="B178" i="1"/>
  <c r="AI140" i="3"/>
  <c r="AH140" i="3"/>
  <c r="C155" i="1" s="1"/>
  <c r="B155" i="1"/>
  <c r="AI59" i="3"/>
  <c r="AH59" i="3"/>
  <c r="C74" i="1" s="1"/>
  <c r="B74" i="1"/>
  <c r="AI148" i="3"/>
  <c r="AH148" i="3"/>
  <c r="C163" i="1" s="1"/>
  <c r="B163" i="1"/>
  <c r="AI164" i="3"/>
  <c r="AH164" i="3"/>
  <c r="C179" i="1" s="1"/>
  <c r="B179" i="1"/>
  <c r="AI31" i="3"/>
  <c r="AH31" i="3"/>
  <c r="C46" i="1" s="1"/>
  <c r="B46" i="1"/>
  <c r="AI85" i="3"/>
  <c r="D100" i="1" s="1"/>
  <c r="B100" i="1"/>
  <c r="AH73" i="3"/>
  <c r="C88" i="1" s="1"/>
  <c r="AI73" i="3"/>
  <c r="B88" i="1"/>
  <c r="AH72" i="3"/>
  <c r="C87" i="1" s="1"/>
  <c r="AI72" i="3"/>
  <c r="B87" i="1"/>
  <c r="AI76" i="3"/>
  <c r="D91" i="1" s="1"/>
  <c r="B91" i="1"/>
  <c r="AI173" i="3"/>
  <c r="AH173" i="3"/>
  <c r="C188" i="1" s="1"/>
  <c r="B188" i="1"/>
  <c r="AJ70" i="3"/>
  <c r="E85" i="1" s="1"/>
  <c r="D85" i="1"/>
  <c r="C196" i="1" l="1"/>
  <c r="B12" i="1" s="1"/>
  <c r="AJ127" i="3"/>
  <c r="E142" i="1" s="1"/>
  <c r="D142" i="1"/>
  <c r="AJ77" i="3"/>
  <c r="E92" i="1" s="1"/>
  <c r="D92" i="1"/>
  <c r="AJ60" i="3"/>
  <c r="E75" i="1" s="1"/>
  <c r="D75" i="1"/>
  <c r="AJ73" i="3"/>
  <c r="E88" i="1" s="1"/>
  <c r="D88" i="1"/>
  <c r="AJ43" i="3"/>
  <c r="E58" i="1" s="1"/>
  <c r="D58" i="1"/>
  <c r="AJ161" i="3"/>
  <c r="E176" i="1" s="1"/>
  <c r="D176" i="1"/>
  <c r="AJ121" i="3"/>
  <c r="E136" i="1" s="1"/>
  <c r="D136" i="1"/>
  <c r="AJ144" i="3"/>
  <c r="E159" i="1" s="1"/>
  <c r="D159" i="1"/>
  <c r="AJ145" i="3"/>
  <c r="E160" i="1" s="1"/>
  <c r="D160" i="1"/>
  <c r="D63" i="1"/>
  <c r="AJ48" i="3"/>
  <c r="E63" i="1" s="1"/>
  <c r="AJ171" i="3"/>
  <c r="E186" i="1" s="1"/>
  <c r="D186" i="1"/>
  <c r="AJ27" i="3"/>
  <c r="E42" i="1" s="1"/>
  <c r="D42" i="1"/>
  <c r="AJ130" i="3"/>
  <c r="E145" i="1" s="1"/>
  <c r="D145" i="1"/>
  <c r="AJ152" i="3"/>
  <c r="E167" i="1" s="1"/>
  <c r="D167" i="1"/>
  <c r="AJ107" i="3"/>
  <c r="E122" i="1" s="1"/>
  <c r="D122" i="1"/>
  <c r="AJ125" i="3"/>
  <c r="E140" i="1" s="1"/>
  <c r="D140" i="1"/>
  <c r="AJ115" i="3"/>
  <c r="E130" i="1" s="1"/>
  <c r="D130" i="1"/>
  <c r="AJ156" i="3"/>
  <c r="E171" i="1" s="1"/>
  <c r="D171" i="1"/>
  <c r="AJ33" i="3"/>
  <c r="E48" i="1" s="1"/>
  <c r="D48" i="1"/>
  <c r="AJ74" i="3"/>
  <c r="E89" i="1" s="1"/>
  <c r="D89" i="1"/>
  <c r="AJ112" i="3"/>
  <c r="E127" i="1" s="1"/>
  <c r="D127" i="1"/>
  <c r="AJ59" i="3"/>
  <c r="E74" i="1" s="1"/>
  <c r="D74" i="1"/>
  <c r="AJ165" i="3"/>
  <c r="E180" i="1" s="1"/>
  <c r="D180" i="1"/>
  <c r="AJ64" i="3"/>
  <c r="E79" i="1" s="1"/>
  <c r="D79" i="1"/>
  <c r="AJ32" i="3"/>
  <c r="E47" i="1" s="1"/>
  <c r="D47" i="1"/>
  <c r="AJ47" i="3"/>
  <c r="E62" i="1" s="1"/>
  <c r="D62" i="1"/>
  <c r="AJ24" i="3"/>
  <c r="E39" i="1" s="1"/>
  <c r="D39" i="1"/>
  <c r="AJ106" i="3"/>
  <c r="E121" i="1" s="1"/>
  <c r="D121" i="1"/>
  <c r="D66" i="1"/>
  <c r="AJ51" i="3"/>
  <c r="E66" i="1" s="1"/>
  <c r="AJ155" i="3"/>
  <c r="E170" i="1" s="1"/>
  <c r="D170" i="1"/>
  <c r="AJ172" i="3"/>
  <c r="E187" i="1" s="1"/>
  <c r="D187" i="1"/>
  <c r="B196" i="1"/>
  <c r="B11" i="1" s="1"/>
  <c r="AJ50" i="3"/>
  <c r="E65" i="1" s="1"/>
  <c r="D65" i="1"/>
  <c r="AJ101" i="3"/>
  <c r="E116" i="1" s="1"/>
  <c r="D116" i="1"/>
  <c r="AJ67" i="3"/>
  <c r="E82" i="1" s="1"/>
  <c r="D82" i="1"/>
  <c r="AJ173" i="3"/>
  <c r="E188" i="1" s="1"/>
  <c r="D188" i="1"/>
  <c r="AJ164" i="3"/>
  <c r="E179" i="1" s="1"/>
  <c r="D179" i="1"/>
  <c r="AJ38" i="3"/>
  <c r="E53" i="1" s="1"/>
  <c r="D53" i="1"/>
  <c r="AJ128" i="3"/>
  <c r="E143" i="1" s="1"/>
  <c r="D143" i="1"/>
  <c r="AJ129" i="3"/>
  <c r="E144" i="1" s="1"/>
  <c r="D144" i="1"/>
  <c r="AJ41" i="3"/>
  <c r="E56" i="1" s="1"/>
  <c r="D56" i="1"/>
  <c r="AJ132" i="3"/>
  <c r="E147" i="1" s="1"/>
  <c r="D147" i="1"/>
  <c r="AJ148" i="3"/>
  <c r="E163" i="1" s="1"/>
  <c r="D163" i="1"/>
  <c r="AJ163" i="3"/>
  <c r="E178" i="1" s="1"/>
  <c r="D178" i="1"/>
  <c r="AJ169" i="3"/>
  <c r="E184" i="1" s="1"/>
  <c r="D184" i="1"/>
  <c r="AJ100" i="3"/>
  <c r="E115" i="1" s="1"/>
  <c r="D115" i="1"/>
  <c r="AJ68" i="3"/>
  <c r="E83" i="1" s="1"/>
  <c r="D83" i="1"/>
  <c r="AJ84" i="3"/>
  <c r="E99" i="1" s="1"/>
  <c r="D99" i="1"/>
  <c r="AJ119" i="3"/>
  <c r="E134" i="1" s="1"/>
  <c r="D134" i="1"/>
  <c r="AJ104" i="3"/>
  <c r="E119" i="1" s="1"/>
  <c r="D119" i="1"/>
  <c r="AJ151" i="3"/>
  <c r="E166" i="1" s="1"/>
  <c r="D166" i="1"/>
  <c r="AJ118" i="3"/>
  <c r="E133" i="1" s="1"/>
  <c r="D133" i="1"/>
  <c r="AJ120" i="3"/>
  <c r="E135" i="1" s="1"/>
  <c r="D135" i="1"/>
  <c r="AJ90" i="3"/>
  <c r="E105" i="1" s="1"/>
  <c r="D105" i="1"/>
  <c r="AJ52" i="3"/>
  <c r="E67" i="1" s="1"/>
  <c r="D67" i="1"/>
  <c r="AJ42" i="3"/>
  <c r="E57" i="1" s="1"/>
  <c r="D57" i="1"/>
  <c r="AJ63" i="3"/>
  <c r="E78" i="1" s="1"/>
  <c r="D78" i="1"/>
  <c r="AJ123" i="3"/>
  <c r="E138" i="1" s="1"/>
  <c r="D138" i="1"/>
  <c r="AJ91" i="3"/>
  <c r="E106" i="1" s="1"/>
  <c r="D106" i="1"/>
  <c r="AJ13" i="3"/>
  <c r="E28" i="1" s="1"/>
  <c r="D28" i="1"/>
  <c r="AJ25" i="3"/>
  <c r="E40" i="1" s="1"/>
  <c r="D40" i="1"/>
  <c r="AJ105" i="3"/>
  <c r="E120" i="1" s="1"/>
  <c r="D120" i="1"/>
  <c r="AJ65" i="3"/>
  <c r="E80" i="1" s="1"/>
  <c r="D80" i="1"/>
  <c r="AJ168" i="3"/>
  <c r="E183" i="1" s="1"/>
  <c r="D183" i="1"/>
  <c r="AJ21" i="3"/>
  <c r="E36" i="1" s="1"/>
  <c r="D36" i="1"/>
  <c r="AJ110" i="3"/>
  <c r="E125" i="1" s="1"/>
  <c r="D125" i="1"/>
  <c r="AJ83" i="3"/>
  <c r="E98" i="1" s="1"/>
  <c r="D98" i="1"/>
  <c r="AJ149" i="3"/>
  <c r="E164" i="1" s="1"/>
  <c r="D164" i="1"/>
  <c r="AJ131" i="3"/>
  <c r="E146" i="1" s="1"/>
  <c r="D146" i="1"/>
  <c r="AJ140" i="3"/>
  <c r="E155" i="1" s="1"/>
  <c r="D155" i="1"/>
  <c r="AJ35" i="3"/>
  <c r="E50" i="1" s="1"/>
  <c r="D50" i="1"/>
  <c r="AJ72" i="3"/>
  <c r="E87" i="1" s="1"/>
  <c r="D87" i="1"/>
  <c r="AJ87" i="3"/>
  <c r="E102" i="1" s="1"/>
  <c r="D102" i="1"/>
  <c r="AJ108" i="3"/>
  <c r="E123" i="1" s="1"/>
  <c r="D123" i="1"/>
  <c r="AJ31" i="3"/>
  <c r="E46" i="1" s="1"/>
  <c r="D46" i="1"/>
  <c r="AJ30" i="3"/>
  <c r="E45" i="1" s="1"/>
  <c r="D45" i="1"/>
  <c r="AJ137" i="3"/>
  <c r="E152" i="1" s="1"/>
  <c r="D152" i="1"/>
  <c r="AJ93" i="3"/>
  <c r="E108" i="1" s="1"/>
  <c r="D108" i="1"/>
  <c r="AJ56" i="3"/>
  <c r="E71" i="1" s="1"/>
  <c r="D71" i="1"/>
  <c r="AJ102" i="3"/>
  <c r="E117" i="1" s="1"/>
  <c r="D117" i="1"/>
  <c r="AJ176" i="3"/>
  <c r="E191" i="1" s="1"/>
  <c r="D191" i="1"/>
  <c r="AJ28" i="3"/>
  <c r="E43" i="1" s="1"/>
  <c r="D43" i="1"/>
  <c r="AJ146" i="3"/>
  <c r="E161" i="1" s="1"/>
  <c r="D161" i="1"/>
  <c r="AJ82" i="3"/>
  <c r="E97" i="1" s="1"/>
  <c r="D97" i="1"/>
  <c r="AJ96" i="3"/>
  <c r="E111" i="1" s="1"/>
  <c r="D111" i="1"/>
  <c r="AJ54" i="3"/>
  <c r="E69" i="1" s="1"/>
  <c r="D69" i="1"/>
  <c r="AJ75" i="3"/>
  <c r="E90" i="1" s="1"/>
  <c r="D90" i="1"/>
  <c r="AJ81" i="3"/>
  <c r="E96" i="1" s="1"/>
  <c r="D96" i="1"/>
  <c r="AJ97" i="3"/>
  <c r="E112" i="1" s="1"/>
  <c r="D112" i="1"/>
  <c r="AJ103" i="3"/>
  <c r="E118" i="1" s="1"/>
  <c r="D118" i="1"/>
  <c r="D32" i="1"/>
  <c r="AJ17" i="3"/>
  <c r="E32" i="1" s="1"/>
  <c r="AJ86" i="3"/>
  <c r="E101" i="1" s="1"/>
  <c r="D101" i="1"/>
  <c r="AJ133" i="3"/>
  <c r="E148" i="1" s="1"/>
  <c r="D148" i="1"/>
  <c r="AJ37" i="3"/>
  <c r="E52" i="1" s="1"/>
  <c r="D52" i="1"/>
  <c r="AJ80" i="3"/>
  <c r="E95" i="1" s="1"/>
  <c r="D95" i="1"/>
  <c r="AJ40" i="3"/>
  <c r="E55" i="1" s="1"/>
  <c r="D55" i="1"/>
  <c r="D196" i="1" l="1"/>
  <c r="B15" i="1" s="1"/>
  <c r="E196" i="1"/>
  <c r="B16" i="1" s="1"/>
</calcChain>
</file>

<file path=xl/sharedStrings.xml><?xml version="1.0" encoding="utf-8"?>
<sst xmlns="http://schemas.openxmlformats.org/spreadsheetml/2006/main" count="1231" uniqueCount="408">
  <si>
    <t>Global wealth tax revenue estimates</t>
  </si>
  <si>
    <t>Please set the rates for the different wealth brackets below!</t>
  </si>
  <si>
    <t>Wealth brackets</t>
  </si>
  <si>
    <t>Rates for estimation</t>
  </si>
  <si>
    <t>Example Solidarity Tax Spain (approximately)</t>
  </si>
  <si>
    <t>percentage</t>
  </si>
  <si>
    <t>Thresholds in our calculation in US$</t>
  </si>
  <si>
    <t>Actual thresholds in €</t>
  </si>
  <si>
    <t>"Top 1%": Wealth between the 99th and the 99.5th percentile</t>
  </si>
  <si>
    <t>"Top 0.5%": Wealth between the 99.5th and the 99.9th percentile</t>
  </si>
  <si>
    <t>"Top 0.1%": Wealth between the 99.9 and the 99.95th percentile</t>
  </si>
  <si>
    <t>"Top 0.05%": Wealth between the 99.95th and the 99.99th percentile</t>
  </si>
  <si>
    <t>"Top 0.01%": Wealth above the 99.99th percentile</t>
  </si>
  <si>
    <r>
      <t>Estimated total global revenue (in million US$)</t>
    </r>
    <r>
      <rPr>
        <sz val="8"/>
        <color theme="1"/>
        <rFont val="Calibri"/>
        <family val="2"/>
        <scheme val="minor"/>
      </rPr>
      <t xml:space="preserve"> (corrected for existing wealth taxes)</t>
    </r>
  </si>
  <si>
    <r>
      <t xml:space="preserve">Average % increase in total tax revenue </t>
    </r>
    <r>
      <rPr>
        <sz val="8"/>
        <color theme="1"/>
        <rFont val="Calibri"/>
        <family val="2"/>
        <scheme val="minor"/>
      </rPr>
      <t>(of federal/central government)</t>
    </r>
  </si>
  <si>
    <t>Corrected for potential migration responses</t>
  </si>
  <si>
    <r>
      <t>Estimated total global revenue (in million US$)</t>
    </r>
    <r>
      <rPr>
        <sz val="8"/>
        <color theme="1"/>
        <rFont val="Calibri"/>
        <family val="2"/>
        <scheme val="minor"/>
      </rPr>
      <t xml:space="preserve"> (corrected for existing wealth taxes and potential migration responses)</t>
    </r>
  </si>
  <si>
    <t>Not corrected for potential migration effects</t>
  </si>
  <si>
    <t>Corrected for potential migration effects</t>
  </si>
  <si>
    <t>Country</t>
  </si>
  <si>
    <r>
      <t xml:space="preserve">Total Revenue in Mio US$
</t>
    </r>
    <r>
      <rPr>
        <sz val="8"/>
        <color theme="1"/>
        <rFont val="Calibri"/>
        <family val="2"/>
        <scheme val="minor"/>
      </rPr>
      <t>(corrected for existing wealth taxes)</t>
    </r>
  </si>
  <si>
    <r>
      <t xml:space="preserve">% of total tax revenues
</t>
    </r>
    <r>
      <rPr>
        <sz val="8"/>
        <color theme="1"/>
        <rFont val="Calibri"/>
        <family val="2"/>
        <scheme val="minor"/>
      </rPr>
      <t>(of federal/central government)</t>
    </r>
  </si>
  <si>
    <r>
      <t xml:space="preserve">Total Revenue in Mio US$
</t>
    </r>
    <r>
      <rPr>
        <sz val="8"/>
        <color theme="1"/>
        <rFont val="Calibri"/>
        <family val="2"/>
        <scheme val="minor"/>
      </rPr>
      <t>(corrected for existing wealth taxes and potential migration responses)</t>
    </r>
  </si>
  <si>
    <t>Thresholds (in US$)</t>
  </si>
  <si>
    <t>Numbers of persons affected by the tax if it starts from…</t>
  </si>
  <si>
    <t>Top 1%</t>
  </si>
  <si>
    <t>Top 0.5%</t>
  </si>
  <si>
    <t>Top 0.1%</t>
  </si>
  <si>
    <t>Top 0.05%</t>
  </si>
  <si>
    <t>Top 0.01%</t>
  </si>
  <si>
    <t>Afghanistan</t>
  </si>
  <si>
    <t>Albania</t>
  </si>
  <si>
    <t>Algeria</t>
  </si>
  <si>
    <t>Angola</t>
  </si>
  <si>
    <t>Argentina</t>
  </si>
  <si>
    <t>Armenia</t>
  </si>
  <si>
    <t>Australia</t>
  </si>
  <si>
    <t>Austria</t>
  </si>
  <si>
    <t>Azerbaijan</t>
  </si>
  <si>
    <t>Bahamas</t>
  </si>
  <si>
    <t>Bahrain</t>
  </si>
  <si>
    <t>Bangladesh</t>
  </si>
  <si>
    <t>Belgium</t>
  </si>
  <si>
    <t>Belize</t>
  </si>
  <si>
    <t>Benin</t>
  </si>
  <si>
    <t>Bhutan</t>
  </si>
  <si>
    <t>Bolivia</t>
  </si>
  <si>
    <t>Bosnia and Herzegovina</t>
  </si>
  <si>
    <t>Botswana</t>
  </si>
  <si>
    <t>Brazil</t>
  </si>
  <si>
    <t>Brunei</t>
  </si>
  <si>
    <t>Bulgaria</t>
  </si>
  <si>
    <t>Burkina Faso</t>
  </si>
  <si>
    <t>Burundi</t>
  </si>
  <si>
    <t>Cambodia</t>
  </si>
  <si>
    <t>Cameroon</t>
  </si>
  <si>
    <t>Canada</t>
  </si>
  <si>
    <t>Cape Verde</t>
  </si>
  <si>
    <t>Central African Republic</t>
  </si>
  <si>
    <t>Chad</t>
  </si>
  <si>
    <t>Chile</t>
  </si>
  <si>
    <t>China</t>
  </si>
  <si>
    <t>Colombia</t>
  </si>
  <si>
    <t>Comoros</t>
  </si>
  <si>
    <t>Congo</t>
  </si>
  <si>
    <t>Costa Rica</t>
  </si>
  <si>
    <t>Cote d'Ivoire</t>
  </si>
  <si>
    <t>Croatia</t>
  </si>
  <si>
    <t>Cuba</t>
  </si>
  <si>
    <t>Cyprus</t>
  </si>
  <si>
    <t>Czech Republic</t>
  </si>
  <si>
    <t>Democratic Republic of Congo</t>
  </si>
  <si>
    <t>Denmark</t>
  </si>
  <si>
    <t>Djibouti</t>
  </si>
  <si>
    <t>Dominican Republic</t>
  </si>
  <si>
    <t>Ecuador</t>
  </si>
  <si>
    <t>Egypt</t>
  </si>
  <si>
    <t>El Salvador</t>
  </si>
  <si>
    <t>Equatorial Guinea</t>
  </si>
  <si>
    <t>Eritrea</t>
  </si>
  <si>
    <t>Estonia</t>
  </si>
  <si>
    <t>Eswatini</t>
  </si>
  <si>
    <t>Ethiopia</t>
  </si>
  <si>
    <t>Finland</t>
  </si>
  <si>
    <t>France</t>
  </si>
  <si>
    <t>Gabon</t>
  </si>
  <si>
    <t>Gambia</t>
  </si>
  <si>
    <t>Georgia</t>
  </si>
  <si>
    <t>Germany</t>
  </si>
  <si>
    <t>Ghana</t>
  </si>
  <si>
    <t>Greece</t>
  </si>
  <si>
    <t>Guatemala</t>
  </si>
  <si>
    <t>Guinea</t>
  </si>
  <si>
    <t>Guinea-Bissau</t>
  </si>
  <si>
    <t>Guyana</t>
  </si>
  <si>
    <t>Haiti</t>
  </si>
  <si>
    <t>Honduras</t>
  </si>
  <si>
    <t>Hong Kong</t>
  </si>
  <si>
    <t>Hungary</t>
  </si>
  <si>
    <t>Iceland</t>
  </si>
  <si>
    <t>India</t>
  </si>
  <si>
    <t>Indonesia</t>
  </si>
  <si>
    <t>Iran</t>
  </si>
  <si>
    <t>Iraq</t>
  </si>
  <si>
    <t>Ireland</t>
  </si>
  <si>
    <t>Israel</t>
  </si>
  <si>
    <t>Italy</t>
  </si>
  <si>
    <t>Jamaica</t>
  </si>
  <si>
    <t>Japan</t>
  </si>
  <si>
    <t>Jordan</t>
  </si>
  <si>
    <t>Kazakhstan</t>
  </si>
  <si>
    <t>Kenya</t>
  </si>
  <si>
    <t>Kuwait</t>
  </si>
  <si>
    <t>Kyrgyz Republic</t>
  </si>
  <si>
    <t>Laos</t>
  </si>
  <si>
    <t>Latvia</t>
  </si>
  <si>
    <t>Lebanon</t>
  </si>
  <si>
    <t>Lesotho</t>
  </si>
  <si>
    <t>Liberia</t>
  </si>
  <si>
    <t>Libya</t>
  </si>
  <si>
    <t>Lithuania</t>
  </si>
  <si>
    <t>Luxembourg</t>
  </si>
  <si>
    <t>Macao</t>
  </si>
  <si>
    <t>Macedonia</t>
  </si>
  <si>
    <t>Madagascar</t>
  </si>
  <si>
    <t>Malawi</t>
  </si>
  <si>
    <t>Malaysia</t>
  </si>
  <si>
    <t>Maldives</t>
  </si>
  <si>
    <t>Mali</t>
  </si>
  <si>
    <t>Malta</t>
  </si>
  <si>
    <t>Mauritania</t>
  </si>
  <si>
    <t>Mauritius</t>
  </si>
  <si>
    <t>Mexico</t>
  </si>
  <si>
    <t>Moldova</t>
  </si>
  <si>
    <t>Mongolia</t>
  </si>
  <si>
    <t>Montenegro</t>
  </si>
  <si>
    <t>Morocco</t>
  </si>
  <si>
    <t>Mozambique</t>
  </si>
  <si>
    <t>Myanmar</t>
  </si>
  <si>
    <t>Namibia</t>
  </si>
  <si>
    <t>Nepal</t>
  </si>
  <si>
    <t>Netherlands</t>
  </si>
  <si>
    <t>New Zealand</t>
  </si>
  <si>
    <t>Nicaragua</t>
  </si>
  <si>
    <t>Niger</t>
  </si>
  <si>
    <t>Nigeria</t>
  </si>
  <si>
    <t>North Korea</t>
  </si>
  <si>
    <t>Norway</t>
  </si>
  <si>
    <t>Oman</t>
  </si>
  <si>
    <t>Pakistan</t>
  </si>
  <si>
    <t>Palestine</t>
  </si>
  <si>
    <t>Panama</t>
  </si>
  <si>
    <t>Papua New Guinea</t>
  </si>
  <si>
    <t>Paraguay</t>
  </si>
  <si>
    <t>Peru</t>
  </si>
  <si>
    <t>Philippines</t>
  </si>
  <si>
    <t>Poland</t>
  </si>
  <si>
    <t>Portugal</t>
  </si>
  <si>
    <t>Qatar</t>
  </si>
  <si>
    <t>QATAR IS EXCLUDED DUE TO PROBLEMS IN THE WID DATASET</t>
  </si>
  <si>
    <t>Romania</t>
  </si>
  <si>
    <t>Russia</t>
  </si>
  <si>
    <t>Rwanda</t>
  </si>
  <si>
    <t>Sao Tome and Principe</t>
  </si>
  <si>
    <t>Saudi Arabia</t>
  </si>
  <si>
    <t>Senegal</t>
  </si>
  <si>
    <t>Serbia</t>
  </si>
  <si>
    <t>Seychelles</t>
  </si>
  <si>
    <t>Sierra Leone</t>
  </si>
  <si>
    <t>Singapore</t>
  </si>
  <si>
    <t>Slovak Republic</t>
  </si>
  <si>
    <t>Slovenia</t>
  </si>
  <si>
    <t>Somalia</t>
  </si>
  <si>
    <t>South Africa</t>
  </si>
  <si>
    <t>South Korea</t>
  </si>
  <si>
    <t>South Sudan</t>
  </si>
  <si>
    <t>Spain</t>
  </si>
  <si>
    <t>Sri Lanka</t>
  </si>
  <si>
    <t>Sudan</t>
  </si>
  <si>
    <t>Suriname</t>
  </si>
  <si>
    <t>Sweden</t>
  </si>
  <si>
    <t>Switzerland</t>
  </si>
  <si>
    <t>Syria</t>
  </si>
  <si>
    <t>Taiwan</t>
  </si>
  <si>
    <t>Tajikistan</t>
  </si>
  <si>
    <t>Tanzania</t>
  </si>
  <si>
    <t>Thailand</t>
  </si>
  <si>
    <t>Timor</t>
  </si>
  <si>
    <t>Togo</t>
  </si>
  <si>
    <t>Trinidad and Tobago</t>
  </si>
  <si>
    <t>Tunisia</t>
  </si>
  <si>
    <t>Turkey</t>
  </si>
  <si>
    <t>Turkmenistan</t>
  </si>
  <si>
    <t>Uganda</t>
  </si>
  <si>
    <t>Ukraine</t>
  </si>
  <si>
    <t>United Arab Emirates</t>
  </si>
  <si>
    <t>United Kingdom</t>
  </si>
  <si>
    <t>United States</t>
  </si>
  <si>
    <t>Uruguay</t>
  </si>
  <si>
    <t>Uzbekistan</t>
  </si>
  <si>
    <t>Venezuela</t>
  </si>
  <si>
    <t>VENEZUELA IS EXCLUDED DUE TO PROBLEMS IN THE WID DATASET</t>
  </si>
  <si>
    <t>Vietnam</t>
  </si>
  <si>
    <t>Yemen</t>
  </si>
  <si>
    <t>Zambia</t>
  </si>
  <si>
    <t>Zimbabwe</t>
  </si>
  <si>
    <t>TOTAL</t>
  </si>
  <si>
    <t>Estimation based on data from WID: https://wid.world/world/</t>
  </si>
  <si>
    <t>Input from WID</t>
  </si>
  <si>
    <t>Revenues from existing taxes on net wealth</t>
  </si>
  <si>
    <t>Countries' total tax revenue (federal or central government)</t>
  </si>
  <si>
    <t>Estimated wealth tax in US$</t>
  </si>
  <si>
    <t>"Top 1% tax"</t>
  </si>
  <si>
    <t>Additional "Top 0.5% tax"</t>
  </si>
  <si>
    <t>Additional "Top 0.1% tax"</t>
  </si>
  <si>
    <t>Additional "Top 0.05% tax"</t>
  </si>
  <si>
    <t>Additional "Top 0.01% tax"</t>
  </si>
  <si>
    <t>Total revenue, not corrected for existing wealth taxes</t>
  </si>
  <si>
    <t>Total revenue corrected for existing wealth taxes</t>
  </si>
  <si>
    <t>Adult population</t>
  </si>
  <si>
    <t>Threshold for top 1% wealth</t>
  </si>
  <si>
    <t>Average wealth of top 1%</t>
  </si>
  <si>
    <t>Threshold for top 0.5% wealth</t>
  </si>
  <si>
    <t>Average wealth of top 0.5%</t>
  </si>
  <si>
    <t>Threshold for top 0.1% wealth</t>
  </si>
  <si>
    <t>Average wealth of top 0.1%</t>
  </si>
  <si>
    <t>Threshold for top 0.05% wealth</t>
  </si>
  <si>
    <t>Average wealth of top 0.05%</t>
  </si>
  <si>
    <t>Threshold for top 0.01% wealth</t>
  </si>
  <si>
    <t>Average wealth of top 0.01%</t>
  </si>
  <si>
    <t>Revenue from existing wealth taxes in US$</t>
  </si>
  <si>
    <t>Year in which (no) revenue or the (non) existence of a wealth tax was reported</t>
  </si>
  <si>
    <t>Total tax revenue of federal or central government in US$</t>
  </si>
  <si>
    <t>Year when total tax revenue was reported</t>
  </si>
  <si>
    <t>tax rate:</t>
  </si>
  <si>
    <t>add. rate:</t>
  </si>
  <si>
    <t>country_name</t>
  </si>
  <si>
    <t>adult_population</t>
  </si>
  <si>
    <t>threshold_top_1</t>
  </si>
  <si>
    <t>average_top_1</t>
  </si>
  <si>
    <t>threshold_top_point5</t>
  </si>
  <si>
    <t>average_top_point5</t>
  </si>
  <si>
    <t>threshold_top_point1</t>
  </si>
  <si>
    <t>average_top_point1</t>
  </si>
  <si>
    <t>threshold_top_point05</t>
  </si>
  <si>
    <t>average_top_point05</t>
  </si>
  <si>
    <t>threshold_top_point01</t>
  </si>
  <si>
    <t>average_top_point01</t>
  </si>
  <si>
    <t>revenue_wealthtax</t>
  </si>
  <si>
    <t>year_revenue_wealthtax</t>
  </si>
  <si>
    <t>revenue_total</t>
  </si>
  <si>
    <t>year_revenue_total</t>
  </si>
  <si>
    <t>last_year</t>
  </si>
  <si>
    <t xml:space="preserve">Taxable wealth </t>
  </si>
  <si>
    <t>Tax revenue</t>
  </si>
  <si>
    <t>applies above</t>
  </si>
  <si>
    <t>Additional taxable wealth</t>
  </si>
  <si>
    <t>Additional tax revenue</t>
  </si>
  <si>
    <t>applies above US$</t>
  </si>
  <si>
    <t>Additional revenue</t>
  </si>
  <si>
    <t>Total revenue in US$</t>
  </si>
  <si>
    <t>% of total tax revenues</t>
  </si>
  <si>
    <t>Correcting for potential migration responses</t>
  </si>
  <si>
    <t>Calculation of tax revenue</t>
  </si>
  <si>
    <t>Taxed group</t>
  </si>
  <si>
    <t>Taxable wealth</t>
  </si>
  <si>
    <t>Rate</t>
  </si>
  <si>
    <t>Revenue from wealth that passes threshold</t>
  </si>
  <si>
    <t>Total revenue</t>
  </si>
  <si>
    <t>Correcting for existing net wealth tax revenues</t>
  </si>
  <si>
    <t>Correcting for potential behavioral/migration responses</t>
  </si>
  <si>
    <t>Threshold</t>
  </si>
  <si>
    <t>Applies to</t>
  </si>
  <si>
    <t>calculated as</t>
  </si>
  <si>
    <t>Actual rate</t>
  </si>
  <si>
    <t>Additional rate</t>
  </si>
  <si>
    <t>General rule</t>
  </si>
  <si>
    <t>top X% of adult population</t>
  </si>
  <si>
    <t>(100-x)th wealth percentile of adult population in US$</t>
  </si>
  <si>
    <t>All wealth above (100-x)th wealth percentile</t>
  </si>
  <si>
    <t>X% * adult population * (average wealth of top X% - threshold(x))</t>
  </si>
  <si>
    <t>Rate which is set for the bracket above (100-x)th wealth percentile ane below the next threshold</t>
  </si>
  <si>
    <t>Rate which applies to all wealth above the (100-x)th wealth percentile, net of the rate that has been paid because of passing the previous threshold</t>
  </si>
  <si>
    <t>X% * adult population * (average wealth of top X% - threshold(x)) * Additional rate</t>
  </si>
  <si>
    <t>Sum of all revenues in column H</t>
  </si>
  <si>
    <t>Deduct the revenue of existing taxes on net wealth from the total revenue in column I. For details on the revenues of existing taxes on net wealth, see sheet "Sources".</t>
  </si>
  <si>
    <t>Revenue estimate of column J, mutliplied by 0.968. This strategy adjusts the revenue estimates by the maximum possible migration responses suggested by Advani, Burgherr, and Summers (2022) who rule out migration responses of more than 3.2% (for an abolishment of the non-dom status - which is somewhat parallel to the introduction of a tax on extreme wealth).</t>
  </si>
  <si>
    <t>Taxed groups</t>
  </si>
  <si>
    <t>99th wealth percentile</t>
  </si>
  <si>
    <t>All wealth above 99th percentile</t>
  </si>
  <si>
    <t>1% * adult population * (average wealth of top 1% - 99th wealth percentile)</t>
  </si>
  <si>
    <t>rate_top1%</t>
  </si>
  <si>
    <t>1% * adult population * (average wealth of top 1% - 99th wealth percentile) * rate_top1%</t>
  </si>
  <si>
    <t>99.5th wealth percentile</t>
  </si>
  <si>
    <t>All wealth above 99.5th percentile</t>
  </si>
  <si>
    <t>0.5% * adult population * (average wealth of top 0.5% - 99.5th wealth percentile)</t>
  </si>
  <si>
    <t>rate_top0.5%</t>
  </si>
  <si>
    <t>rate_top0.5% - rate_top1%</t>
  </si>
  <si>
    <t>0.5% * adult population * (average wealth of top 0.5% - 99.5th wealth percentile) * (rate_top0.5% - rate_top1%)</t>
  </si>
  <si>
    <t>99.9th wealth percentile</t>
  </si>
  <si>
    <t>All wealth above 99.9th percentile</t>
  </si>
  <si>
    <t>0.1% * adult population * (average wealth of top 0.1% - 99.9th wealth percentile)</t>
  </si>
  <si>
    <t>rate_top0.1%</t>
  </si>
  <si>
    <t>rate_top0.1% - rate_top0.5%</t>
  </si>
  <si>
    <t>0.1% * adult population * (average wealth of top 0.1% - 99.9th wealth percentile) * (rate_top0.1% - rate_top0.05%)</t>
  </si>
  <si>
    <t>99.95th wealth percentile</t>
  </si>
  <si>
    <t>All wealth above 99.95th percentile</t>
  </si>
  <si>
    <t>0.05% * adult population * (average wealth of top 0.05% - 99.95th wealth percentile)</t>
  </si>
  <si>
    <t>rate_top0.05%</t>
  </si>
  <si>
    <t>rate_top0.05% - rate_top0.1%</t>
  </si>
  <si>
    <t>0.05% * adult population * (average wealth of top 0.05% - 99.95th wealth percentile) * (rate_top0.05% - rate_top0.1%)</t>
  </si>
  <si>
    <t>99.99th wealth percentile</t>
  </si>
  <si>
    <t>All wealth above 99.99th percentile</t>
  </si>
  <si>
    <t>0.01% * adult population * (average wealth of top 0.01% - 99.99th wealth percentile)</t>
  </si>
  <si>
    <t>rate_top0.01%</t>
  </si>
  <si>
    <t>rate_top0.01% - rate_top0.05%</t>
  </si>
  <si>
    <t>0.01% * adult population * (average wealth of top 0.01% - 99.99th wealth percentile) * (rate_top0.01% - rate_top0.05%)</t>
  </si>
  <si>
    <t>Sources for estimates</t>
  </si>
  <si>
    <t>To estimate the wealth tax revenues in this file, the following sources have been used:</t>
  </si>
  <si>
    <t>1. Data on net wealth thresholds and averages, as well as exchange rates and adult population</t>
  </si>
  <si>
    <t>World Inequality Database WID: https://wid.world/</t>
  </si>
  <si>
    <t>Data period: 2022; Due to data availablity in the World Inequality Database, we use 2021 numbers for Liberia, Mauritius, and Peru. We exclude Qatar, because it entails negative wealth thresholds, and Venezuela, since the wealth data seems inflated.</t>
  </si>
  <si>
    <t>Link: https://wid.world/</t>
  </si>
  <si>
    <t>Accessed: August 13th, 2024, via Stata package wid</t>
  </si>
  <si>
    <t>2. Revenue on existing wealth taxes</t>
  </si>
  <si>
    <t>For 116 countries, the OECD Global Revenue Statistics database provides revenue figures of taxes on net wealth (revenue code 4200, ‘recurrent taxes on net wealth’ for the general government). The OECD database is filtered for total recurrent tax revenues on net wealth reported in local currency in 2022. When no 2022 numbers are available, we use the last available year. For countries that are not covered by the OECD Global Revenue Statistics, we use country-specific resources specified below and provide estimates on existing revenues in combination with a country’s WID data.</t>
  </si>
  <si>
    <t>Link: https://data-explorer.oecd.org/vis?fs[0]=Topic%2C0%7CTaxation%23TAX%23&amp;fs[1]=Topic%2C1%7CTaxation%23TAX%23%7CGlobal%20tax%20revenues%23TAX_GTR%23&amp;pg=0&amp;fc=Topic&amp;snb=106&amp;df[ds]=dsDisseminateFinalDMZ&amp;df[id]=DSD_REV_COMP_GLOBAL%40DF_RSGLOBAL&amp;df[ag]=OECD.CTP.TPS&amp;df[vs]=1.0&amp;dq=..S13._T..PT_B1GQ.A&amp;lom=LASTNPERIODS&amp;lo=10&amp;to[TIME_PERIOD]=false</t>
  </si>
  <si>
    <t>Sources:</t>
  </si>
  <si>
    <t>As the Taliban have not established an effective tax system, net wealth tax collection is assumed to be negligible, despite their claim of imposing Zakat; 
 https://kabulnow.com/2023/05/pay-or-die-how-the-taliban-extorts-its-many-taxes-through-violence-and-destruction/</t>
  </si>
  <si>
    <t>https://www.greenbacktaxservices.com/country-guide/expat-taxes-in-albania/</t>
  </si>
  <si>
    <t>https://taxsummaries.pwc.com/algeria/corporate/other-taxes + WID</t>
  </si>
  <si>
    <t>https://taxsummaries.pwc.com/angola/individual/other-taxes</t>
  </si>
  <si>
    <t>OECD Global Revenue Statistics</t>
  </si>
  <si>
    <t>https://www2.deloitte.com/content/dam/Deloitte/global/Documents/Tax/dttl-tax-armeniahighlights-2021.pdf</t>
  </si>
  <si>
    <t>https://www.clearfinances.net/taxes-bahrain/</t>
  </si>
  <si>
    <t>https://orbitax.com/news/archive.php/Update---Changes-in-Bangladesh-47109</t>
  </si>
  <si>
    <t>https://www.imf.org/en/Publications/CR/Issues/2022/07/25/Benin-Selected-Issues-521310</t>
  </si>
  <si>
    <t>https://www.eaiinternational.org/public_files/prodyn_img/bosnia.pdf</t>
  </si>
  <si>
    <t>https://www.aseanbriefing.com/news/a-guide-to-taxation-in-brunei/</t>
  </si>
  <si>
    <t>https://fortuneofafrica.com/burundi/tax-rates-in-burundi/</t>
  </si>
  <si>
    <t>Cabo Verde</t>
  </si>
  <si>
    <t>https://orbitax.com/taxhub/countrychapters/CF/Central%20African%20Republic/f422ca9b24bb422f820ed2741b8b2b00/Other-Taxes-763</t>
  </si>
  <si>
    <t>https://www.imf.org/en/Publications/CR/Issues/2020/06/18/Union-of-the-Comoros-Selected-Issues-49505</t>
  </si>
  <si>
    <t>https://www.oecd.org/tax/tax-policy/revenue-statistics-latin-america-and-caribbean-cuba.pdf</t>
  </si>
  <si>
    <t>https://proactpartnership.com/blog/comparing-tax-in-cyprus-portugal-for-expats</t>
  </si>
  <si>
    <t>https://assets.kpmg.com/content/dam/kpmg/za/pdf/pdf2020/drc-fiscal-guide-2019.pdf</t>
  </si>
  <si>
    <t>https://orbitax.com/taxhub/countrychapters/DJ/Djibouti/7890123caa2f4bbc950c93677678bece/Other-Taxes-763</t>
  </si>
  <si>
    <t>OECD Revenue Statistics</t>
  </si>
  <si>
    <t>https://incorporations.io/eritrea</t>
  </si>
  <si>
    <t>https://taxsummaries.pwc.com/ethiopia/individual/other-taxes</t>
  </si>
  <si>
    <t>https://www.addistaxinitiative.net/sites/default/files/drm-profile-documents/The%20Gambia_0.pdf</t>
  </si>
  <si>
    <t>https://ifs.org.uk/sites/default/files/2023-12/TaxDev-report-IFSR285-Distributional-analysis-of-Ghanas-tax-system-3.pdf</t>
  </si>
  <si>
    <t>https://idea.usaid.gov/cd/guinea-bissau/domestic-revenue-mobilization</t>
  </si>
  <si>
    <t>https://www.healyconsultants.com/haiti-company-registration/accounting-legal/</t>
  </si>
  <si>
    <t>https://www.indiabudget.gov.in/doc/Budget_at_Glance/budget_at_a_glance.pdf</t>
  </si>
  <si>
    <t>https://nomoretax.eu/taxation-in-iran/</t>
  </si>
  <si>
    <t>https://taxsummaries.pwc.com/iraq/individual/other-taxes</t>
  </si>
  <si>
    <t>https://taxsummaries.pwc.com/jordan/individual/other-taxes</t>
  </si>
  <si>
    <t>https://taxsummaries.pwc.com/kuwait</t>
  </si>
  <si>
    <t>OECD Global Revenue Statistics - Asia and Pacific</t>
  </si>
  <si>
    <t>https://taxsummaries.pwc.com/lebanon/individual/other-taxes</t>
  </si>
  <si>
    <t>https://www.oecd.org/tax/tax-policy/revenue-statistics-africa-lesotho.pdf</t>
  </si>
  <si>
    <t>https://www.imf.org/external/pubs/ft/scr/2002/cr02148.pdf</t>
  </si>
  <si>
    <t>https://taxsummaries.pwc.com/libya</t>
  </si>
  <si>
    <t>https://taxsummaries.pwc.com/macau-sar/individual/other-taxes</t>
  </si>
  <si>
    <t>https://www2.deloitte.com/content/dam/Deloitte/rs/Documents/tax/dttl-tax-macedoniahighlights-2019.pdf</t>
  </si>
  <si>
    <t>https://taxsummaries.pwc.com/malawi/individual/other-taxes</t>
  </si>
  <si>
    <t>https://taxsummaries.pwc.com/moldova/individual/other-taxes + WID</t>
  </si>
  <si>
    <t>https://www2.deloitte.com/content/dam/Deloitte/global/Documents/Tax/dttl-tax-montenegrohighlights-2022.pdf</t>
  </si>
  <si>
    <t>https://taxsummaries.pwc.com/mozambique/individual/other-taxes</t>
  </si>
  <si>
    <t>https://taxsummaries.pwc.com/myanmar/individual/other-taxes</t>
  </si>
  <si>
    <t>https://lawcommission.gov.np/en/?cat=548 + WID</t>
  </si>
  <si>
    <t>https://bti-project.org/en/reports/country-report/PRK</t>
  </si>
  <si>
    <t>https://taxsummaries.pwc.com/oman</t>
  </si>
  <si>
    <t>https://taxsummaries.pwc.com/quick-charts/net-wealth-worth-tax-rates#anchor-L</t>
  </si>
  <si>
    <t>https://taxsummaries.pwc.com/qatar/individual/other-taxes</t>
  </si>
  <si>
    <t>https://www2.deloitte.com/content/dam/Deloitte/global/Documents/Tax/dttl-tax-romaniahighlights-2023.pdf</t>
  </si>
  <si>
    <t>https://www.expatica.com/ru/finance/taxes/taxes-in-russia-104125/</t>
  </si>
  <si>
    <t>https://www.imf.org/en/Publications/CR/Issues/2022/04/01/Democratic-Republic-of-So-Tom-and-Prncipe-Selected-Issues-515974</t>
  </si>
  <si>
    <t>https://taxsummaries.pwc.com/saudi-arabia/individual/other-taxes</t>
  </si>
  <si>
    <t>https://www.clearfinances.net/taxes-serbia/</t>
  </si>
  <si>
    <t>https://www.ictd.ac/project/taxation-of-high-net-worth-individuals-in-sierra-leone/</t>
  </si>
  <si>
    <t>https://www.reuters.com/article/somalia-security-idUSKBN27C1P0 + WID</t>
  </si>
  <si>
    <t>https://nra.gov.ss/individual/taxes-for-individuals/</t>
  </si>
  <si>
    <t>https://www.imf.org/en/Publications/CR/Issues/2020/03/10/Sudan-Selected-Issues-49255</t>
  </si>
  <si>
    <t>https://statistics-suriname.org/wp-content/uploads/2021/05/Suriname-Taxes-English-version.pdf + WID</t>
  </si>
  <si>
    <t>https://www2.deloitte.com/content/dam/Deloitte/global/Documents/Tax/dttl-tax-syriahighlights-2019.pdf?nc=1</t>
  </si>
  <si>
    <t>https://www.taxesforexpats.com/country-guides/taiwan/us-tax-preparation-in-taiwan.html</t>
  </si>
  <si>
    <t>https://taxsummaries.pwc.com/tajikistan/individual/other-taxes</t>
  </si>
  <si>
    <t>https://taxsummaries.pwc.com/tanzania/individual/other-taxes</t>
  </si>
  <si>
    <t>https://taxsummaries.pwc.com/thailand/individual/other-taxes</t>
  </si>
  <si>
    <t>Timor-Leste</t>
  </si>
  <si>
    <t>https://taxsummaries.pwc.com/timor-leste/individual/other-taxes</t>
  </si>
  <si>
    <t>https://taxsummaries.pwc.com/turkmenistan/individual/other-taxes</t>
  </si>
  <si>
    <t>https://taxsummaries.pwc.com/uganda/individual/other-taxes</t>
  </si>
  <si>
    <t>https://www.cisatrust.com/country-profiles/united-arab-emirates-tax-system/</t>
  </si>
  <si>
    <t>https://taxsummaries.pwc.com/republic-of-uzbekistan/individual/other-taxes</t>
  </si>
  <si>
    <t>https://documents1.worldbank.org/curated/es/528701508409003246/pdf/120535-WP-P159636-PUBLIC-Yemen-Policy-Note-2-edited-final-clean.pdf + WID</t>
  </si>
  <si>
    <t>https://taxsummaries.pwc.com/zambia/individual/other-taxes</t>
  </si>
  <si>
    <t>https://www.thezimbabwemail.com/economic-analysis/zimbabwe-badly-needs-wealth-tax/</t>
  </si>
  <si>
    <t>3. Total tax revenues</t>
  </si>
  <si>
    <t>Total tax revenues are reported in the OECD Global Revenue Statistics database, filtered for recurrent tax revenues of the federal or central government, reported in local currency in 2022. When no 2022 numbers are available, we use the last available year.</t>
  </si>
  <si>
    <t>No data available in the OECD Revenue Statistics</t>
  </si>
  <si>
    <t>OECD Global Revenue Statistics; we do not report this number as it seems quite low, compared to our tax revenue estimates and we want to avoid that it artificially pushes up the average revenue as a fraction of total tax revenue.</t>
  </si>
  <si>
    <t>4. Market exchange rate for Cuba in the year 2021</t>
  </si>
  <si>
    <t>As the market exchange rate given for Cuba in WID for the year 2022 is likely incorrect (as it is given by 1, while the values do not seem to be USD values), we assume it to be 1 USD : 0.0416 Pesos at the end of 2022, following Google Finance.</t>
  </si>
  <si>
    <t>Link: https://www.google.com/finance/quote/CUP-USD?hl=en&amp;window=5Y</t>
  </si>
  <si>
    <t>SIERRA LEONE IS EXCLUDED DUE TO PROBLEMS IN THE WID DATASET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</si>
</sst>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1"/>
      <color theme="1"/>
      <name val="Calibri"/>
      <family val="2"/>
      <scheme val="minor"/>
    </font>
    <font>
      <b/>
      <sz val="11"/>
      <name val="Calibri"/>
      <family val="2"/>
    </font>
    <font>
      <b/>
      <sz val="11"/>
      <color theme="1"/>
      <name val="Calibri"/>
      <family val="2"/>
      <scheme val="minor"/>
    </font>
    <font>
      <b/>
      <sz val="14"/>
      <color theme="1"/>
      <name val="Calibri"/>
      <family val="2"/>
      <scheme val="minor"/>
    </font>
    <font>
      <sz val="11"/>
      <name val="Calibri"/>
      <family val="2"/>
    </font>
    <font>
      <b/>
      <sz val="16"/>
      <color theme="1"/>
      <name val="Calibri"/>
      <family val="2"/>
      <scheme val="minor"/>
    </font>
    <font>
      <b/>
      <sz val="11"/>
      <name val="Calibri"/>
      <family val="2"/>
      <scheme val="minor"/>
    </font>
    <font>
      <sz val="11"/>
      <name val="Calibri"/>
      <family val="2"/>
      <scheme val="minor"/>
    </font>
    <font>
      <b/>
      <sz val="11"/>
      <color rgb="FFFF0000"/>
      <name val="Calibri"/>
      <family val="2"/>
      <scheme val="minor"/>
    </font>
    <font>
      <sz val="8"/>
      <color theme="1"/>
      <name val="Calibri"/>
      <family val="2"/>
      <scheme val="minor"/>
    </font>
    <font>
      <b/>
      <u/>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rgb="FF92D050"/>
        <bgColor indexed="64"/>
      </patternFill>
    </fill>
  </fills>
  <borders count="15">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ck">
        <color rgb="FFFF0000"/>
      </bottom>
      <diagonal/>
    </border>
    <border>
      <left/>
      <right style="thick">
        <color rgb="FFFF0000"/>
      </right>
      <top/>
      <bottom/>
      <diagonal/>
    </border>
    <border>
      <left/>
      <right style="double">
        <color indexed="64"/>
      </right>
      <top/>
      <bottom/>
      <diagonal/>
    </border>
    <border>
      <left style="thick">
        <color rgb="FFFF0000"/>
      </left>
      <right style="thick">
        <color rgb="FFFF0000"/>
      </right>
      <top style="thick">
        <color rgb="FFFF0000"/>
      </top>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n">
        <color indexed="64"/>
      </left>
      <right style="thin">
        <color indexed="64"/>
      </right>
      <top/>
      <bottom/>
      <diagonal/>
    </border>
    <border>
      <left style="medium">
        <color rgb="FFFF0000"/>
      </left>
      <right/>
      <top/>
      <bottom/>
      <diagonal/>
    </border>
    <border>
      <left style="thin">
        <color indexed="64"/>
      </left>
      <right style="double">
        <color indexed="64"/>
      </right>
      <top/>
      <bottom/>
      <diagonal/>
    </border>
  </borders>
  <cellStyleXfs count="1">
    <xf numFmtId="0" fontId="0" fillId="0" borderId="0"/>
  </cellStyleXfs>
  <cellXfs count="99">
    <xf numFmtId="0" fontId="0" fillId="0" borderId="0" xfId="0"/>
    <xf numFmtId="0" fontId="2" fillId="0" borderId="0" xfId="0" applyFont="1" applyAlignment="1">
      <alignment horizontal="center" vertical="center"/>
    </xf>
    <xf numFmtId="0" fontId="0" fillId="0" borderId="0" xfId="0" applyAlignment="1">
      <alignment horizontal="left"/>
    </xf>
    <xf numFmtId="0" fontId="1" fillId="0" borderId="0" xfId="0" applyFont="1" applyAlignment="1">
      <alignment horizontal="left" vertical="top"/>
    </xf>
    <xf numFmtId="0" fontId="2" fillId="0" borderId="0" xfId="0" applyFont="1"/>
    <xf numFmtId="0" fontId="3" fillId="0" borderId="0" xfId="0" applyFont="1"/>
    <xf numFmtId="0" fontId="0" fillId="0" borderId="1" xfId="0" applyBorder="1"/>
    <xf numFmtId="0" fontId="0" fillId="3" borderId="0" xfId="0" applyFill="1"/>
    <xf numFmtId="9" fontId="0" fillId="3" borderId="0" xfId="0" applyNumberFormat="1" applyFill="1"/>
    <xf numFmtId="10" fontId="0" fillId="3" borderId="0" xfId="0" applyNumberFormat="1" applyFill="1"/>
    <xf numFmtId="3" fontId="0" fillId="0" borderId="0" xfId="0" applyNumberFormat="1"/>
    <xf numFmtId="3" fontId="0" fillId="0" borderId="1" xfId="0" applyNumberFormat="1" applyBorder="1"/>
    <xf numFmtId="3" fontId="4" fillId="0" borderId="0" xfId="0" applyNumberFormat="1" applyFont="1" applyAlignment="1">
      <alignment horizontal="left" vertical="top"/>
    </xf>
    <xf numFmtId="49" fontId="0" fillId="0" borderId="0" xfId="0" applyNumberFormat="1" applyAlignment="1">
      <alignment wrapText="1"/>
    </xf>
    <xf numFmtId="49" fontId="0" fillId="0" borderId="0" xfId="0" applyNumberFormat="1" applyAlignment="1">
      <alignment horizontal="center" vertical="center" wrapText="1"/>
    </xf>
    <xf numFmtId="0" fontId="0" fillId="0" borderId="0" xfId="0" applyAlignment="1">
      <alignment horizontal="center" vertical="center"/>
    </xf>
    <xf numFmtId="49" fontId="2" fillId="0" borderId="0" xfId="0" applyNumberFormat="1" applyFont="1" applyAlignment="1">
      <alignment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3" fontId="0" fillId="3" borderId="0" xfId="0" applyNumberFormat="1" applyFill="1"/>
    <xf numFmtId="0" fontId="2" fillId="0" borderId="1" xfId="0" applyFont="1" applyBorder="1" applyAlignment="1">
      <alignment horizontal="center" vertical="center"/>
    </xf>
    <xf numFmtId="49" fontId="2" fillId="0" borderId="0" xfId="0" applyNumberFormat="1" applyFont="1" applyAlignment="1">
      <alignment horizontal="center" vertical="center" wrapText="1"/>
    </xf>
    <xf numFmtId="3" fontId="2" fillId="0" borderId="0" xfId="0" applyNumberFormat="1" applyFont="1"/>
    <xf numFmtId="0" fontId="0" fillId="0" borderId="5" xfId="0" applyBorder="1"/>
    <xf numFmtId="0" fontId="0" fillId="0" borderId="6" xfId="0" applyBorder="1"/>
    <xf numFmtId="0" fontId="2" fillId="0" borderId="0" xfId="0" applyFont="1" applyAlignment="1">
      <alignment vertical="center"/>
    </xf>
    <xf numFmtId="0" fontId="2" fillId="0" borderId="7" xfId="0" applyFont="1" applyBorder="1" applyAlignment="1">
      <alignment vertical="center"/>
    </xf>
    <xf numFmtId="3" fontId="0" fillId="0" borderId="7" xfId="0" applyNumberFormat="1" applyBorder="1"/>
    <xf numFmtId="0" fontId="7" fillId="0" borderId="0" xfId="0" applyFont="1"/>
    <xf numFmtId="0" fontId="7" fillId="0" borderId="0" xfId="0" applyFont="1" applyAlignment="1">
      <alignment horizontal="left"/>
    </xf>
    <xf numFmtId="0" fontId="6" fillId="0" borderId="0" xfId="0" applyFont="1"/>
    <xf numFmtId="0" fontId="2" fillId="2" borderId="0" xfId="0" applyFont="1" applyFill="1"/>
    <xf numFmtId="0" fontId="0" fillId="2" borderId="0" xfId="0" applyFill="1"/>
    <xf numFmtId="49" fontId="8" fillId="0" borderId="8" xfId="0" applyNumberFormat="1" applyFont="1" applyBorder="1" applyAlignment="1">
      <alignment horizontal="center" vertical="center" wrapText="1"/>
    </xf>
    <xf numFmtId="0" fontId="2" fillId="4" borderId="0" xfId="0" applyFont="1" applyFill="1"/>
    <xf numFmtId="3" fontId="2" fillId="4" borderId="0" xfId="0" applyNumberFormat="1" applyFont="1" applyFill="1"/>
    <xf numFmtId="10" fontId="0" fillId="2" borderId="10" xfId="0" applyNumberFormat="1" applyFill="1" applyBorder="1" applyProtection="1">
      <protection locked="0"/>
    </xf>
    <xf numFmtId="10" fontId="0" fillId="2" borderId="11" xfId="0" applyNumberFormat="1" applyFill="1" applyBorder="1" applyProtection="1">
      <protection locked="0"/>
    </xf>
    <xf numFmtId="0" fontId="1" fillId="0" borderId="1" xfId="0" applyFont="1" applyBorder="1" applyAlignment="1">
      <alignment horizontal="left" vertical="top"/>
    </xf>
    <xf numFmtId="0" fontId="5" fillId="0" borderId="0" xfId="0" applyFont="1"/>
    <xf numFmtId="3" fontId="0" fillId="0" borderId="12" xfId="0" applyNumberFormat="1" applyBorder="1"/>
    <xf numFmtId="164" fontId="0" fillId="0" borderId="12" xfId="0" applyNumberFormat="1" applyBorder="1"/>
    <xf numFmtId="164" fontId="2" fillId="0" borderId="12" xfId="0" applyNumberFormat="1" applyFont="1" applyBorder="1"/>
    <xf numFmtId="49" fontId="5" fillId="0" borderId="0" xfId="0" applyNumberFormat="1" applyFont="1" applyAlignment="1">
      <alignment wrapText="1"/>
    </xf>
    <xf numFmtId="1" fontId="0" fillId="0" borderId="0" xfId="0" applyNumberFormat="1"/>
    <xf numFmtId="49" fontId="2" fillId="0" borderId="1" xfId="0" applyNumberFormat="1" applyFont="1" applyBorder="1" applyAlignment="1">
      <alignment horizontal="center" vertical="center" wrapText="1"/>
    </xf>
    <xf numFmtId="49" fontId="8" fillId="0" borderId="0" xfId="0" applyNumberFormat="1" applyFont="1" applyAlignment="1">
      <alignment horizontal="center" vertical="center" wrapText="1"/>
    </xf>
    <xf numFmtId="49" fontId="2" fillId="3" borderId="0" xfId="0" applyNumberFormat="1" applyFont="1" applyFill="1" applyAlignment="1">
      <alignment horizontal="center" wrapText="1"/>
    </xf>
    <xf numFmtId="165" fontId="0" fillId="0" borderId="0" xfId="0" applyNumberFormat="1"/>
    <xf numFmtId="165" fontId="0" fillId="0" borderId="12" xfId="0" applyNumberFormat="1" applyBorder="1"/>
    <xf numFmtId="165" fontId="2" fillId="0" borderId="12" xfId="0" applyNumberFormat="1" applyFont="1" applyBorder="1"/>
    <xf numFmtId="10" fontId="2" fillId="4" borderId="0" xfId="0" applyNumberFormat="1" applyFont="1" applyFill="1"/>
    <xf numFmtId="49" fontId="0" fillId="0" borderId="0" xfId="0" applyNumberFormat="1" applyAlignment="1">
      <alignment vertical="center"/>
    </xf>
    <xf numFmtId="49" fontId="0" fillId="0" borderId="0" xfId="0" applyNumberFormat="1"/>
    <xf numFmtId="0" fontId="0" fillId="0" borderId="0" xfId="0" applyAlignment="1">
      <alignment vertical="center"/>
    </xf>
    <xf numFmtId="165" fontId="0" fillId="0" borderId="14" xfId="0" applyNumberFormat="1" applyBorder="1"/>
    <xf numFmtId="3" fontId="2" fillId="0" borderId="7" xfId="0" applyNumberFormat="1" applyFont="1" applyBorder="1"/>
    <xf numFmtId="0" fontId="2" fillId="0" borderId="7" xfId="0" applyFont="1" applyBorder="1"/>
    <xf numFmtId="0" fontId="0" fillId="0" borderId="7" xfId="0" applyBorder="1"/>
    <xf numFmtId="165" fontId="2" fillId="0" borderId="14" xfId="0" applyNumberFormat="1" applyFont="1" applyBorder="1"/>
    <xf numFmtId="165" fontId="0" fillId="0" borderId="7" xfId="0" applyNumberFormat="1" applyBorder="1"/>
    <xf numFmtId="49" fontId="7" fillId="0" borderId="0" xfId="0" applyNumberFormat="1" applyFont="1" applyAlignment="1">
      <alignment horizontal="center" vertical="center" wrapText="1"/>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wrapText="1"/>
    </xf>
    <xf numFmtId="0" fontId="2" fillId="3" borderId="13" xfId="0" applyFont="1" applyFill="1" applyBorder="1" applyAlignment="1">
      <alignment horizontal="center"/>
    </xf>
    <xf numFmtId="0" fontId="2" fillId="3" borderId="0" xfId="0" applyFont="1" applyFill="1" applyAlignment="1">
      <alignment horizontal="center"/>
    </xf>
    <xf numFmtId="0" fontId="2" fillId="0" borderId="14" xfId="0" applyFont="1" applyBorder="1" applyAlignment="1">
      <alignment horizontal="center" vertical="center" wrapText="1"/>
    </xf>
    <xf numFmtId="0" fontId="10" fillId="4" borderId="0" xfId="0" applyFont="1" applyFill="1" applyAlignment="1">
      <alignment horizontal="left" vertical="center"/>
    </xf>
    <xf numFmtId="0" fontId="2" fillId="0" borderId="1"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center"/>
    </xf>
    <xf numFmtId="164" fontId="0" fillId="0" borderId="1" xfId="0" applyNumberFormat="1" applyBorder="1" applyAlignment="1">
      <alignment horizontal="center"/>
    </xf>
    <xf numFmtId="164" fontId="0" fillId="0" borderId="0" xfId="0" applyNumberFormat="1" applyAlignment="1">
      <alignment horizontal="center"/>
    </xf>
    <xf numFmtId="164" fontId="0" fillId="0" borderId="4" xfId="0" applyNumberFormat="1" applyBorder="1" applyAlignment="1">
      <alignment horizontal="center"/>
    </xf>
    <xf numFmtId="49" fontId="6" fillId="0" borderId="0" xfId="0" applyNumberFormat="1" applyFont="1" applyAlignment="1">
      <alignment horizontal="center" vertical="center" wrapText="1"/>
    </xf>
    <xf numFmtId="49" fontId="6" fillId="0" borderId="7" xfId="0" applyNumberFormat="1" applyFont="1" applyBorder="1" applyAlignment="1">
      <alignment horizontal="center" vertical="center" wrapText="1"/>
    </xf>
    <xf numFmtId="49" fontId="6" fillId="2" borderId="9" xfId="0" applyNumberFormat="1" applyFont="1" applyFill="1" applyBorder="1" applyAlignment="1">
      <alignment horizontal="center" vertical="center" wrapText="1"/>
    </xf>
    <xf numFmtId="49" fontId="6" fillId="2" borderId="10" xfId="0" applyNumberFormat="1" applyFont="1" applyFill="1" applyBorder="1" applyAlignment="1">
      <alignment horizontal="center" vertical="center" wrapText="1"/>
    </xf>
    <xf numFmtId="49" fontId="2" fillId="0" borderId="0" xfId="0" applyNumberFormat="1" applyFont="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center"/>
    </xf>
    <xf numFmtId="9" fontId="2" fillId="0" borderId="0" xfId="0" applyNumberFormat="1" applyFont="1" applyAlignment="1">
      <alignment horizontal="center" vertical="center"/>
    </xf>
    <xf numFmtId="10" fontId="2" fillId="0" borderId="0" xfId="0" applyNumberFormat="1" applyFont="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49" fontId="2" fillId="0" borderId="3"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2" fillId="0" borderId="3" xfId="0" applyFont="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2" fillId="0" borderId="2" xfId="0" applyFont="1" applyBorder="1" applyAlignment="1">
      <alignment horizontal="center" vertical="center"/>
    </xf>
    <xf numFmtId="164" fontId="0" fillId="0" borderId="1" xfId="0" applyNumberFormat="1" applyBorder="1" applyAlignment="1">
      <alignment horizontal="left"/>
    </xf>
    <xf numFmtId="164" fontId="0" fillId="0" borderId="0" xfId="0" applyNumberFormat="1" applyBorder="1" applyAlignment="1">
      <alignment horizontal="left"/>
    </xf>
    <xf numFmtId="1" fontId="0" fillId="0" borderId="1" xfId="0" applyNumberForma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46"/>
  <sheetViews>
    <sheetView tabSelected="1" topLeftCell="B152" workbookViewId="0">
      <selection activeCell="B158" sqref="B158:I158"/>
    </sheetView>
  </sheetViews>
  <sheetFormatPr defaultColWidth="8.81640625" defaultRowHeight="14.5" x14ac:dyDescent="0.35"/>
  <cols>
    <col min="1" max="1" width="61.54296875" customWidth="1"/>
    <col min="2" max="3" width="23" customWidth="1"/>
    <col min="4" max="4" width="24.54296875" customWidth="1"/>
    <col min="5" max="5" width="23.81640625" customWidth="1"/>
    <col min="6" max="6" width="15.81640625" customWidth="1"/>
    <col min="7" max="7" width="16.81640625" customWidth="1"/>
    <col min="8" max="8" width="14.1796875" customWidth="1"/>
    <col min="9" max="9" width="13.54296875" customWidth="1"/>
    <col min="10" max="10" width="22.453125" customWidth="1"/>
    <col min="11" max="11" width="24.453125" customWidth="1"/>
    <col min="12" max="14" width="11.453125" customWidth="1"/>
    <col min="15" max="15" width="22" style="32" customWidth="1"/>
    <col min="16" max="22" width="11.453125" customWidth="1"/>
  </cols>
  <sheetData>
    <row r="1" spans="1:15" ht="41.5" customHeight="1" thickBot="1" x14ac:dyDescent="0.55000000000000004">
      <c r="A1" s="47" t="s">
        <v>0</v>
      </c>
      <c r="B1" s="27"/>
    </row>
    <row r="2" spans="1:15" ht="43.5" customHeight="1" thickTop="1" thickBot="1" x14ac:dyDescent="0.4">
      <c r="A2" s="28"/>
      <c r="B2" s="37" t="s">
        <v>1</v>
      </c>
      <c r="C2" s="50"/>
      <c r="D2" s="50"/>
    </row>
    <row r="3" spans="1:15" s="2" customFormat="1" ht="14.5" customHeight="1" x14ac:dyDescent="0.35">
      <c r="A3" s="35" t="s">
        <v>2</v>
      </c>
      <c r="B3" s="81" t="s">
        <v>3</v>
      </c>
      <c r="C3" s="69" t="s">
        <v>4</v>
      </c>
      <c r="D3" s="70"/>
      <c r="E3" s="70"/>
      <c r="F3"/>
      <c r="O3" s="33"/>
    </row>
    <row r="4" spans="1:15" ht="28" customHeight="1" x14ac:dyDescent="0.35">
      <c r="A4" s="36"/>
      <c r="B4" s="82"/>
      <c r="C4" s="51" t="s">
        <v>5</v>
      </c>
      <c r="D4" s="51" t="s">
        <v>6</v>
      </c>
      <c r="E4" s="51" t="s">
        <v>7</v>
      </c>
    </row>
    <row r="5" spans="1:15" x14ac:dyDescent="0.35">
      <c r="A5" s="36" t="s">
        <v>8</v>
      </c>
      <c r="B5" s="40">
        <v>0</v>
      </c>
      <c r="C5" s="8">
        <v>0</v>
      </c>
      <c r="D5" s="23"/>
      <c r="E5" s="7"/>
    </row>
    <row r="6" spans="1:15" x14ac:dyDescent="0.35">
      <c r="A6" s="36" t="s">
        <v>9</v>
      </c>
      <c r="B6" s="40">
        <v>1.7000000000000001E-2</v>
      </c>
      <c r="C6" s="9">
        <v>1.7000000000000001E-2</v>
      </c>
      <c r="D6" s="23">
        <v>2122685.2963752612</v>
      </c>
      <c r="E6" s="23">
        <v>3000000</v>
      </c>
    </row>
    <row r="7" spans="1:15" x14ac:dyDescent="0.35">
      <c r="A7" s="36" t="s">
        <v>10</v>
      </c>
      <c r="B7" s="40">
        <v>2.1000000000000001E-2</v>
      </c>
      <c r="C7" s="9">
        <v>2.1000000000000001E-2</v>
      </c>
      <c r="D7" s="23">
        <v>4610309.5436255103</v>
      </c>
      <c r="E7" s="23">
        <v>5000000</v>
      </c>
    </row>
    <row r="8" spans="1:15" x14ac:dyDescent="0.35">
      <c r="A8" s="36" t="s">
        <v>11</v>
      </c>
      <c r="B8" s="40">
        <v>3.5000000000000003E-2</v>
      </c>
      <c r="C8" s="9">
        <v>3.5000000000000003E-2</v>
      </c>
      <c r="D8" s="23">
        <v>7412911.5867959931</v>
      </c>
      <c r="E8" s="23">
        <v>10000000</v>
      </c>
    </row>
    <row r="9" spans="1:15" ht="15" thickBot="1" x14ac:dyDescent="0.4">
      <c r="A9" s="36" t="s">
        <v>12</v>
      </c>
      <c r="B9" s="41">
        <v>3.5000000000000003E-2</v>
      </c>
      <c r="C9" s="9">
        <v>3.5000000000000003E-2</v>
      </c>
      <c r="D9" s="7"/>
      <c r="E9" s="7"/>
    </row>
    <row r="10" spans="1:15" x14ac:dyDescent="0.35">
      <c r="O10"/>
    </row>
    <row r="11" spans="1:15" x14ac:dyDescent="0.35">
      <c r="A11" s="38" t="s">
        <v>13</v>
      </c>
      <c r="B11" s="39">
        <f>B196</f>
        <v>2154658.6420803969</v>
      </c>
    </row>
    <row r="12" spans="1:15" x14ac:dyDescent="0.35">
      <c r="A12" s="38" t="s">
        <v>14</v>
      </c>
      <c r="B12" s="55">
        <f>C196</f>
        <v>7.245809199703733E-2</v>
      </c>
    </row>
    <row r="13" spans="1:15" x14ac:dyDescent="0.35">
      <c r="O13"/>
    </row>
    <row r="14" spans="1:15" x14ac:dyDescent="0.35">
      <c r="A14" s="72" t="s">
        <v>15</v>
      </c>
      <c r="B14" s="72"/>
    </row>
    <row r="15" spans="1:15" x14ac:dyDescent="0.35">
      <c r="A15" s="38" t="s">
        <v>16</v>
      </c>
      <c r="B15" s="39">
        <f>D196</f>
        <v>2085709.5655338222</v>
      </c>
    </row>
    <row r="16" spans="1:15" x14ac:dyDescent="0.35">
      <c r="A16" s="38" t="s">
        <v>14</v>
      </c>
      <c r="B16" s="55">
        <f>E196</f>
        <v>7.0139433053132152E-2</v>
      </c>
    </row>
    <row r="18" spans="1:16" x14ac:dyDescent="0.35">
      <c r="B18" s="73" t="s">
        <v>17</v>
      </c>
      <c r="C18" s="74"/>
      <c r="D18" s="73" t="s">
        <v>18</v>
      </c>
      <c r="E18" s="75"/>
    </row>
    <row r="19" spans="1:16" ht="14.5" customHeight="1" x14ac:dyDescent="0.35">
      <c r="A19" s="66" t="s">
        <v>19</v>
      </c>
      <c r="B19" s="68" t="s">
        <v>20</v>
      </c>
      <c r="C19" s="68" t="s">
        <v>21</v>
      </c>
      <c r="D19" s="68" t="s">
        <v>22</v>
      </c>
      <c r="E19" s="71" t="s">
        <v>21</v>
      </c>
      <c r="F19" s="66" t="s">
        <v>23</v>
      </c>
      <c r="G19" s="66"/>
      <c r="H19" s="66"/>
      <c r="I19" s="66"/>
      <c r="J19" s="67"/>
      <c r="K19" s="79" t="s">
        <v>24</v>
      </c>
      <c r="L19" s="79"/>
      <c r="M19" s="79"/>
      <c r="N19" s="79"/>
      <c r="O19" s="80"/>
      <c r="P19" s="65"/>
    </row>
    <row r="20" spans="1:16" ht="25.5" customHeight="1" x14ac:dyDescent="0.35">
      <c r="A20" s="66"/>
      <c r="B20" s="68"/>
      <c r="C20" s="68"/>
      <c r="D20" s="68"/>
      <c r="E20" s="71"/>
      <c r="F20" s="29" t="s">
        <v>25</v>
      </c>
      <c r="G20" s="29" t="s">
        <v>26</v>
      </c>
      <c r="H20" s="29" t="s">
        <v>27</v>
      </c>
      <c r="I20" s="29" t="s">
        <v>28</v>
      </c>
      <c r="J20" s="30" t="s">
        <v>29</v>
      </c>
      <c r="K20" s="29" t="s">
        <v>25</v>
      </c>
      <c r="L20" s="29" t="s">
        <v>26</v>
      </c>
      <c r="M20" s="29" t="s">
        <v>27</v>
      </c>
      <c r="N20" s="29" t="s">
        <v>28</v>
      </c>
      <c r="O20" s="30" t="s">
        <v>29</v>
      </c>
      <c r="P20" s="65"/>
    </row>
    <row r="21" spans="1:16" x14ac:dyDescent="0.35">
      <c r="A21" t="s">
        <v>30</v>
      </c>
      <c r="B21" s="45">
        <f>VLOOKUP(A21,Detailed_estimation!$A$6:$AH$179,33)/1000000</f>
        <v>90.743591007997935</v>
      </c>
      <c r="C21" s="53" t="str">
        <f>IF(VLOOKUP(A21,Detailed_estimation!$A$6:$AH$179,34,FALSE)&gt;0,VLOOKUP(A21,Detailed_estimation!$A$6:$AH$179,34,FALSE),"")</f>
        <v/>
      </c>
      <c r="D21" s="45">
        <f>VLOOKUP(A21,Detailed_estimation!$A$6:$AJ$179,35)/1000000</f>
        <v>87.839796095741988</v>
      </c>
      <c r="E21" s="59" t="str">
        <f>IF(VLOOKUP(A21,Detailed_estimation!$A$6:$AJ$179,36,FALSE)&gt;0,VLOOKUP(A21,Detailed_estimation!$A$6:$AJ$179,36,FALSE),"")</f>
        <v/>
      </c>
      <c r="F21" s="10">
        <f>VLOOKUP(A21,Detailed_estimation!$A$6:$AF$179,3, FALSE)</f>
        <v>14461.74205220775</v>
      </c>
      <c r="G21" s="10">
        <f>VLOOKUP(A21,Detailed_estimation!$A$6:$AF$179,5,FALSE)</f>
        <v>24130.622956781721</v>
      </c>
      <c r="H21" s="10">
        <f>VLOOKUP(A21,Detailed_estimation!$A$6:$AF$179,7,FALSE)</f>
        <v>55052.91779400727</v>
      </c>
      <c r="I21" s="10">
        <f>VLOOKUP(A21,Detailed_estimation!$A$6:$AF$179,9,FALSE)</f>
        <v>92438.910861914264</v>
      </c>
      <c r="J21" s="31">
        <f>VLOOKUP(A21,Detailed_estimation!$A$6:$AF$179,11,FALSE)</f>
        <v>230692.23594852749</v>
      </c>
      <c r="K21" s="10">
        <f>0.01*VLOOKUP(A21,Detailed_estimation!$A$6:$AF$179,2,FALSE)</f>
        <v>185958.44</v>
      </c>
      <c r="L21" s="10">
        <f>0.005*VLOOKUP(A21,Detailed_estimation!$A$6:$AF$179,2,FALSE)</f>
        <v>92979.22</v>
      </c>
      <c r="M21" s="10">
        <f>0.001*VLOOKUP(A21,Detailed_estimation!$A$6:$AF$179,2,FALSE)</f>
        <v>18595.844000000001</v>
      </c>
      <c r="N21" s="10">
        <f>0.0005*VLOOKUP(A21,Detailed_estimation!$A$6:$AF$179,2,FALSE)</f>
        <v>9297.9220000000005</v>
      </c>
      <c r="O21" s="31">
        <f>0.0001*VLOOKUP(A21,Detailed_estimation!$A$6:$AF$179,2,FALSE)</f>
        <v>1859.5844000000002</v>
      </c>
      <c r="P21" s="32"/>
    </row>
    <row r="22" spans="1:16" x14ac:dyDescent="0.35">
      <c r="A22" t="s">
        <v>31</v>
      </c>
      <c r="B22" s="45">
        <f>VLOOKUP(A22,Detailed_estimation!$A$6:$AH$179,33)/1000000</f>
        <v>116.76330704836151</v>
      </c>
      <c r="C22" s="53" t="str">
        <f>IF(VLOOKUP(A22,Detailed_estimation!$A$6:$AH$179,34,FALSE)&gt;0,VLOOKUP(A22,Detailed_estimation!$A$6:$AH$179,34,FALSE),"")</f>
        <v/>
      </c>
      <c r="D22" s="45">
        <f>VLOOKUP(A22,Detailed_estimation!$A$6:$AJ$179,35)/1000000</f>
        <v>113.02688122281394</v>
      </c>
      <c r="E22" s="59" t="str">
        <f>IF(VLOOKUP(A22,Detailed_estimation!$A$6:$AJ$179,36,FALSE)&gt;0,VLOOKUP(A22,Detailed_estimation!$A$6:$AJ$179,36,FALSE),"")</f>
        <v/>
      </c>
      <c r="F22" s="10">
        <f>VLOOKUP(A22,Detailed_estimation!$A$6:$AF$179,3, FALSE)</f>
        <v>177317.38253689421</v>
      </c>
      <c r="G22" s="10">
        <f>VLOOKUP(A22,Detailed_estimation!$A$6:$AF$179,5,FALSE)</f>
        <v>291044.56533872097</v>
      </c>
      <c r="H22" s="10">
        <f>VLOOKUP(A22,Detailed_estimation!$A$6:$AF$179,7,FALSE)</f>
        <v>643217.07012858591</v>
      </c>
      <c r="I22" s="10">
        <f>VLOOKUP(A22,Detailed_estimation!$A$6:$AF$179,9,FALSE)</f>
        <v>1035797.2780022291</v>
      </c>
      <c r="J22" s="31">
        <f>VLOOKUP(A22,Detailed_estimation!$A$6:$AF$179,11,FALSE)</f>
        <v>2537748.0615156088</v>
      </c>
      <c r="K22" s="10">
        <f>0.01*VLOOKUP(A22,Detailed_estimation!$A$6:$AF$179,2,FALSE)</f>
        <v>22038.84</v>
      </c>
      <c r="L22" s="10">
        <f>0.005*VLOOKUP(A22,Detailed_estimation!$A$6:$AF$179,2,FALSE)</f>
        <v>11019.42</v>
      </c>
      <c r="M22" s="10">
        <f>0.001*VLOOKUP(A22,Detailed_estimation!$A$6:$AF$179,2,FALSE)</f>
        <v>2203.884</v>
      </c>
      <c r="N22" s="10">
        <f>0.0005*VLOOKUP(A22,Detailed_estimation!$A$6:$AF$179,2,FALSE)</f>
        <v>1101.942</v>
      </c>
      <c r="O22" s="31">
        <f>0.0001*VLOOKUP(A22,Detailed_estimation!$A$6:$AF$179,2,FALSE)</f>
        <v>220.38840000000002</v>
      </c>
      <c r="P22" s="32"/>
    </row>
    <row r="23" spans="1:16" x14ac:dyDescent="0.35">
      <c r="A23" t="s">
        <v>32</v>
      </c>
      <c r="B23" s="45">
        <f>VLOOKUP(A23,Detailed_estimation!$A$6:$AH$179,33)/1000000</f>
        <v>926.33920373929061</v>
      </c>
      <c r="C23" s="53" t="str">
        <f>IF(VLOOKUP(A23,Detailed_estimation!$A$6:$AH$179,34,FALSE)&gt;0,VLOOKUP(A23,Detailed_estimation!$A$6:$AH$179,34,FALSE),"")</f>
        <v/>
      </c>
      <c r="D23" s="45">
        <f>VLOOKUP(A23,Detailed_estimation!$A$6:$AJ$179,35)/1000000</f>
        <v>896.69634921963325</v>
      </c>
      <c r="E23" s="59" t="str">
        <f>IF(VLOOKUP(A23,Detailed_estimation!$A$6:$AJ$179,36,FALSE)&gt;0,VLOOKUP(A23,Detailed_estimation!$A$6:$AJ$179,36,FALSE),"")</f>
        <v/>
      </c>
      <c r="F23" s="10">
        <f>VLOOKUP(A23,Detailed_estimation!$A$6:$AF$179,3, FALSE)</f>
        <v>93606.210679101394</v>
      </c>
      <c r="G23" s="10">
        <f>VLOOKUP(A23,Detailed_estimation!$A$6:$AF$179,5,FALSE)</f>
        <v>154274.39774170541</v>
      </c>
      <c r="H23" s="10">
        <f>VLOOKUP(A23,Detailed_estimation!$A$6:$AF$179,7,FALSE)</f>
        <v>342601.2106097897</v>
      </c>
      <c r="I23" s="10">
        <f>VLOOKUP(A23,Detailed_estimation!$A$6:$AF$179,9,FALSE)</f>
        <v>565525.28885231912</v>
      </c>
      <c r="J23" s="31">
        <f>VLOOKUP(A23,Detailed_estimation!$A$6:$AF$179,11,FALSE)</f>
        <v>1427564.947733684</v>
      </c>
      <c r="K23" s="10">
        <f>0.01*VLOOKUP(A23,Detailed_estimation!$A$6:$AF$179,2,FALSE)</f>
        <v>278729.66000000003</v>
      </c>
      <c r="L23" s="10">
        <f>0.005*VLOOKUP(A23,Detailed_estimation!$A$6:$AF$179,2,FALSE)</f>
        <v>139364.83000000002</v>
      </c>
      <c r="M23" s="10">
        <f>0.001*VLOOKUP(A23,Detailed_estimation!$A$6:$AF$179,2,FALSE)</f>
        <v>27872.966</v>
      </c>
      <c r="N23" s="10">
        <f>0.0005*VLOOKUP(A23,Detailed_estimation!$A$6:$AF$179,2,FALSE)</f>
        <v>13936.483</v>
      </c>
      <c r="O23" s="31">
        <f>0.0001*VLOOKUP(A23,Detailed_estimation!$A$6:$AF$179,2,FALSE)</f>
        <v>2787.2966000000001</v>
      </c>
      <c r="P23" s="32"/>
    </row>
    <row r="24" spans="1:16" x14ac:dyDescent="0.35">
      <c r="A24" t="s">
        <v>33</v>
      </c>
      <c r="B24" s="45">
        <f>VLOOKUP(A24,Detailed_estimation!$A$6:$AH$179,33)/1000000</f>
        <v>1008.5635379530058</v>
      </c>
      <c r="C24" s="53" t="str">
        <f>IF(VLOOKUP(A24,Detailed_estimation!$A$6:$AH$179,34,FALSE)&gt;0,VLOOKUP(A24,Detailed_estimation!$A$6:$AH$179,34,FALSE),"")</f>
        <v/>
      </c>
      <c r="D24" s="45">
        <f>VLOOKUP(A24,Detailed_estimation!$A$6:$AJ$179,35)/1000000</f>
        <v>976.28950473850955</v>
      </c>
      <c r="E24" s="59" t="str">
        <f>IF(VLOOKUP(A24,Detailed_estimation!$A$6:$AJ$179,36,FALSE)&gt;0,VLOOKUP(A24,Detailed_estimation!$A$6:$AJ$179,36,FALSE),"")</f>
        <v/>
      </c>
      <c r="F24" s="10">
        <f>VLOOKUP(A24,Detailed_estimation!$A$6:$AF$179,3, FALSE)</f>
        <v>93848.540206929873</v>
      </c>
      <c r="G24" s="10">
        <f>VLOOKUP(A24,Detailed_estimation!$A$6:$AF$179,5,FALSE)</f>
        <v>187793.5179599938</v>
      </c>
      <c r="H24" s="10">
        <f>VLOOKUP(A24,Detailed_estimation!$A$6:$AF$179,7,FALSE)</f>
        <v>627232.0234001393</v>
      </c>
      <c r="I24" s="10">
        <f>VLOOKUP(A24,Detailed_estimation!$A$6:$AF$179,9,FALSE)</f>
        <v>1235046.610908279</v>
      </c>
      <c r="J24" s="31">
        <f>VLOOKUP(A24,Detailed_estimation!$A$6:$AF$179,11,FALSE)</f>
        <v>3261101.4890904222</v>
      </c>
      <c r="K24" s="10">
        <f>0.01*VLOOKUP(A24,Detailed_estimation!$A$6:$AF$179,2,FALSE)</f>
        <v>158298.28</v>
      </c>
      <c r="L24" s="10">
        <f>0.005*VLOOKUP(A24,Detailed_estimation!$A$6:$AF$179,2,FALSE)</f>
        <v>79149.14</v>
      </c>
      <c r="M24" s="10">
        <f>0.001*VLOOKUP(A24,Detailed_estimation!$A$6:$AF$179,2,FALSE)</f>
        <v>15829.828</v>
      </c>
      <c r="N24" s="10">
        <f>0.0005*VLOOKUP(A24,Detailed_estimation!$A$6:$AF$179,2,FALSE)</f>
        <v>7914.9139999999998</v>
      </c>
      <c r="O24" s="31">
        <f>0.0001*VLOOKUP(A24,Detailed_estimation!$A$6:$AF$179,2,FALSE)</f>
        <v>1582.9828</v>
      </c>
      <c r="P24" s="32"/>
    </row>
    <row r="25" spans="1:16" x14ac:dyDescent="0.35">
      <c r="A25" t="s">
        <v>34</v>
      </c>
      <c r="B25" s="45">
        <f>VLOOKUP(A25,Detailed_estimation!$A$6:$AH$179,33)/1000000</f>
        <v>1594.6434539957208</v>
      </c>
      <c r="C25" s="53">
        <f>IF(VLOOKUP(A25,Detailed_estimation!$A$6:$AH$179,34,FALSE)&gt;0,VLOOKUP(A25,Detailed_estimation!$A$6:$AH$179,34,FALSE),"")</f>
        <v>1.3092774034136223E-2</v>
      </c>
      <c r="D25" s="45">
        <f>VLOOKUP(A25,Detailed_estimation!$A$6:$AJ$179,35)/1000000</f>
        <v>1543.6148634678577</v>
      </c>
      <c r="E25" s="59">
        <f>IF(VLOOKUP(A25,Detailed_estimation!$A$6:$AJ$179,36,FALSE)&gt;0,VLOOKUP(A25,Detailed_estimation!$A$6:$AJ$179,36,FALSE),"")</f>
        <v>1.2673805265043865E-2</v>
      </c>
      <c r="F25" s="10">
        <f>VLOOKUP(A25,Detailed_estimation!$A$6:$AF$179,3, FALSE)</f>
        <v>385318.44010726048</v>
      </c>
      <c r="G25" s="10">
        <f>VLOOKUP(A25,Detailed_estimation!$A$6:$AF$179,5,FALSE)</f>
        <v>639976.55853083706</v>
      </c>
      <c r="H25" s="10">
        <f>VLOOKUP(A25,Detailed_estimation!$A$6:$AF$179,7,FALSE)</f>
        <v>1438908.0468584071</v>
      </c>
      <c r="I25" s="10">
        <f>VLOOKUP(A25,Detailed_estimation!$A$6:$AF$179,9,FALSE)</f>
        <v>2416891.2143434072</v>
      </c>
      <c r="J25" s="31">
        <f>VLOOKUP(A25,Detailed_estimation!$A$6:$AF$179,11,FALSE)</f>
        <v>6176578.7934971666</v>
      </c>
      <c r="K25" s="10">
        <f>0.01*VLOOKUP(A25,Detailed_estimation!$A$6:$AF$179,2,FALSE)</f>
        <v>315302.94</v>
      </c>
      <c r="L25" s="10">
        <f>0.005*VLOOKUP(A25,Detailed_estimation!$A$6:$AF$179,2,FALSE)</f>
        <v>157651.47</v>
      </c>
      <c r="M25" s="10">
        <f>0.001*VLOOKUP(A25,Detailed_estimation!$A$6:$AF$179,2,FALSE)</f>
        <v>31530.294000000002</v>
      </c>
      <c r="N25" s="10">
        <f>0.0005*VLOOKUP(A25,Detailed_estimation!$A$6:$AF$179,2,FALSE)</f>
        <v>15765.147000000001</v>
      </c>
      <c r="O25" s="31">
        <f>0.0001*VLOOKUP(A25,Detailed_estimation!$A$6:$AF$179,2,FALSE)</f>
        <v>3153.0294000000004</v>
      </c>
      <c r="P25" s="32"/>
    </row>
    <row r="26" spans="1:16" x14ac:dyDescent="0.35">
      <c r="A26" t="s">
        <v>35</v>
      </c>
      <c r="B26" s="45">
        <f>VLOOKUP(A26,Detailed_estimation!$A$6:$AH$179,33)/1000000</f>
        <v>121.15828099329254</v>
      </c>
      <c r="C26" s="53">
        <f>IF(VLOOKUP(A26,Detailed_estimation!$A$6:$AH$179,34,FALSE)&gt;0,VLOOKUP(A26,Detailed_estimation!$A$6:$AH$179,34,FALSE),"")</f>
        <v>2.8355756643953019E-2</v>
      </c>
      <c r="D26" s="45">
        <f>VLOOKUP(A26,Detailed_estimation!$A$6:$AJ$179,35)/1000000</f>
        <v>117.28121600150718</v>
      </c>
      <c r="E26" s="59">
        <f>IF(VLOOKUP(A26,Detailed_estimation!$A$6:$AJ$179,36,FALSE)&gt;0,VLOOKUP(A26,Detailed_estimation!$A$6:$AJ$179,36,FALSE),"")</f>
        <v>2.7448372431346523E-2</v>
      </c>
      <c r="F26" s="10">
        <f>VLOOKUP(A26,Detailed_estimation!$A$6:$AF$179,3, FALSE)</f>
        <v>197640.8137294795</v>
      </c>
      <c r="G26" s="10">
        <f>VLOOKUP(A26,Detailed_estimation!$A$6:$AF$179,5,FALSE)</f>
        <v>324439.34900845902</v>
      </c>
      <c r="H26" s="10">
        <f>VLOOKUP(A26,Detailed_estimation!$A$6:$AF$179,7,FALSE)</f>
        <v>714254.55246261379</v>
      </c>
      <c r="I26" s="10">
        <f>VLOOKUP(A26,Detailed_estimation!$A$6:$AF$179,9,FALSE)</f>
        <v>1169434.6294776751</v>
      </c>
      <c r="J26" s="31">
        <f>VLOOKUP(A26,Detailed_estimation!$A$6:$AF$179,11,FALSE)</f>
        <v>2831915.9806714929</v>
      </c>
      <c r="K26" s="10">
        <f>0.01*VLOOKUP(A26,Detailed_estimation!$A$6:$AF$179,2,FALSE)</f>
        <v>20492.689999999999</v>
      </c>
      <c r="L26" s="10">
        <f>0.005*VLOOKUP(A26,Detailed_estimation!$A$6:$AF$179,2,FALSE)</f>
        <v>10246.344999999999</v>
      </c>
      <c r="M26" s="10">
        <f>0.001*VLOOKUP(A26,Detailed_estimation!$A$6:$AF$179,2,FALSE)</f>
        <v>2049.2690000000002</v>
      </c>
      <c r="N26" s="10">
        <f>0.0005*VLOOKUP(A26,Detailed_estimation!$A$6:$AF$179,2,FALSE)</f>
        <v>1024.6345000000001</v>
      </c>
      <c r="O26" s="31">
        <f>0.0001*VLOOKUP(A26,Detailed_estimation!$A$6:$AF$179,2,FALSE)</f>
        <v>204.92690000000002</v>
      </c>
      <c r="P26" s="32"/>
    </row>
    <row r="27" spans="1:16" x14ac:dyDescent="0.35">
      <c r="A27" t="s">
        <v>36</v>
      </c>
      <c r="B27" s="45">
        <f>VLOOKUP(A27,Detailed_estimation!$A$6:$AH$179,33)/1000000</f>
        <v>23424.69236012219</v>
      </c>
      <c r="C27" s="53">
        <f>IF(VLOOKUP(A27,Detailed_estimation!$A$6:$AH$179,34,FALSE)&gt;0,VLOOKUP(A27,Detailed_estimation!$A$6:$AH$179,34,FALSE),"")</f>
        <v>6.1719351210818896E-2</v>
      </c>
      <c r="D27" s="45">
        <f>VLOOKUP(A27,Detailed_estimation!$A$6:$AJ$179,35)/1000000</f>
        <v>22675.102204598279</v>
      </c>
      <c r="E27" s="59">
        <f>IF(VLOOKUP(A27,Detailed_estimation!$A$6:$AJ$179,36,FALSE)&gt;0,VLOOKUP(A27,Detailed_estimation!$A$6:$AJ$179,36,FALSE),"")</f>
        <v>5.9744331972072691E-2</v>
      </c>
      <c r="F27" s="10">
        <f>VLOOKUP(A27,Detailed_estimation!$A$6:$AF$179,3, FALSE)</f>
        <v>3178166.026589694</v>
      </c>
      <c r="G27" s="10">
        <f>VLOOKUP(A27,Detailed_estimation!$A$6:$AF$179,5,FALSE)</f>
        <v>5208615.6122299163</v>
      </c>
      <c r="H27" s="10">
        <f>VLOOKUP(A27,Detailed_estimation!$A$6:$AF$179,7,FALSE)</f>
        <v>11459245.53810351</v>
      </c>
      <c r="I27" s="10">
        <f>VLOOKUP(A27,Detailed_estimation!$A$6:$AF$179,9,FALSE)</f>
        <v>18562423.360096999</v>
      </c>
      <c r="J27" s="31">
        <f>VLOOKUP(A27,Detailed_estimation!$A$6:$AF$179,11,FALSE)</f>
        <v>46028019.670611411</v>
      </c>
      <c r="K27" s="10">
        <f>0.01*VLOOKUP(A27,Detailed_estimation!$A$6:$AF$179,2,FALSE)</f>
        <v>199058.06</v>
      </c>
      <c r="L27" s="10">
        <f>0.005*VLOOKUP(A27,Detailed_estimation!$A$6:$AF$179,2,FALSE)</f>
        <v>99529.03</v>
      </c>
      <c r="M27" s="10">
        <f>0.001*VLOOKUP(A27,Detailed_estimation!$A$6:$AF$179,2,FALSE)</f>
        <v>19905.806</v>
      </c>
      <c r="N27" s="10">
        <f>0.0005*VLOOKUP(A27,Detailed_estimation!$A$6:$AF$179,2,FALSE)</f>
        <v>9952.9030000000002</v>
      </c>
      <c r="O27" s="31">
        <f>0.0001*VLOOKUP(A27,Detailed_estimation!$A$6:$AF$179,2,FALSE)</f>
        <v>1990.5806</v>
      </c>
      <c r="P27" s="32"/>
    </row>
    <row r="28" spans="1:16" x14ac:dyDescent="0.35">
      <c r="A28" t="s">
        <v>37</v>
      </c>
      <c r="B28" s="45">
        <f>VLOOKUP(A28,Detailed_estimation!$A$6:$AH$179,33)/1000000</f>
        <v>8038.5767277933919</v>
      </c>
      <c r="C28" s="53">
        <f>IF(VLOOKUP(A28,Detailed_estimation!$A$6:$AH$179,34,FALSE)&gt;0,VLOOKUP(A28,Detailed_estimation!$A$6:$AH$179,34,FALSE),"")</f>
        <v>6.0357253771620607E-2</v>
      </c>
      <c r="D28" s="45">
        <f>VLOOKUP(A28,Detailed_estimation!$A$6:$AJ$179,35)/1000000</f>
        <v>7781.3422725040036</v>
      </c>
      <c r="E28" s="59">
        <f>IF(VLOOKUP(A28,Detailed_estimation!$A$6:$AJ$179,36,FALSE)&gt;0,VLOOKUP(A28,Detailed_estimation!$A$6:$AJ$179,36,FALSE),"")</f>
        <v>5.8425821650928744E-2</v>
      </c>
      <c r="F28" s="10">
        <f>VLOOKUP(A28,Detailed_estimation!$A$6:$AF$179,3, FALSE)</f>
        <v>2061547.50451728</v>
      </c>
      <c r="G28" s="10">
        <f>VLOOKUP(A28,Detailed_estimation!$A$6:$AF$179,5,FALSE)</f>
        <v>3976004.1238231659</v>
      </c>
      <c r="H28" s="10">
        <f>VLOOKUP(A28,Detailed_estimation!$A$6:$AF$179,7,FALSE)</f>
        <v>10508022.63264592</v>
      </c>
      <c r="I28" s="10">
        <f>VLOOKUP(A28,Detailed_estimation!$A$6:$AF$179,9,FALSE)</f>
        <v>17990701.850099701</v>
      </c>
      <c r="J28" s="31">
        <f>VLOOKUP(A28,Detailed_estimation!$A$6:$AF$179,11,FALSE)</f>
        <v>43966587.191777982</v>
      </c>
      <c r="K28" s="10">
        <f>0.01*VLOOKUP(A28,Detailed_estimation!$A$6:$AF$179,2,FALSE)</f>
        <v>72216.73</v>
      </c>
      <c r="L28" s="10">
        <f>0.005*VLOOKUP(A28,Detailed_estimation!$A$6:$AF$179,2,FALSE)</f>
        <v>36108.364999999998</v>
      </c>
      <c r="M28" s="10">
        <f>0.001*VLOOKUP(A28,Detailed_estimation!$A$6:$AF$179,2,FALSE)</f>
        <v>7221.6729999999998</v>
      </c>
      <c r="N28" s="10">
        <f>0.0005*VLOOKUP(A28,Detailed_estimation!$A$6:$AF$179,2,FALSE)</f>
        <v>3610.8364999999999</v>
      </c>
      <c r="O28" s="31">
        <f>0.0001*VLOOKUP(A28,Detailed_estimation!$A$6:$AF$179,2,FALSE)</f>
        <v>722.16730000000007</v>
      </c>
      <c r="P28" s="32"/>
    </row>
    <row r="29" spans="1:16" x14ac:dyDescent="0.35">
      <c r="A29" t="s">
        <v>38</v>
      </c>
      <c r="B29" s="45">
        <f>VLOOKUP(A29,Detailed_estimation!$A$6:$AH$179,33)/1000000</f>
        <v>249.21043060100567</v>
      </c>
      <c r="C29" s="53">
        <f>IF(VLOOKUP(A29,Detailed_estimation!$A$6:$AH$179,34,FALSE)&gt;0,VLOOKUP(A29,Detailed_estimation!$A$6:$AH$179,34,FALSE),"")</f>
        <v>2.0442967414487444E-2</v>
      </c>
      <c r="D29" s="45">
        <f>VLOOKUP(A29,Detailed_estimation!$A$6:$AJ$179,35)/1000000</f>
        <v>241.2356968217735</v>
      </c>
      <c r="E29" s="59">
        <f>IF(VLOOKUP(A29,Detailed_estimation!$A$6:$AJ$179,36,FALSE)&gt;0,VLOOKUP(A29,Detailed_estimation!$A$6:$AJ$179,36,FALSE),"")</f>
        <v>1.9788792457223845E-2</v>
      </c>
      <c r="F29" s="10">
        <f>VLOOKUP(A29,Detailed_estimation!$A$6:$AF$179,3, FALSE)</f>
        <v>115286.7614721758</v>
      </c>
      <c r="G29" s="10">
        <f>VLOOKUP(A29,Detailed_estimation!$A$6:$AF$179,5,FALSE)</f>
        <v>189249.99469168059</v>
      </c>
      <c r="H29" s="10">
        <f>VLOOKUP(A29,Detailed_estimation!$A$6:$AF$179,7,FALSE)</f>
        <v>416633.75301962032</v>
      </c>
      <c r="I29" s="10">
        <f>VLOOKUP(A29,Detailed_estimation!$A$6:$AF$179,9,FALSE)</f>
        <v>682145.74557220947</v>
      </c>
      <c r="J29" s="31">
        <f>VLOOKUP(A29,Detailed_estimation!$A$6:$AF$179,11,FALSE)</f>
        <v>1651891.8948421499</v>
      </c>
      <c r="K29" s="10">
        <f>0.01*VLOOKUP(A29,Detailed_estimation!$A$6:$AF$179,2,FALSE)</f>
        <v>72105.55</v>
      </c>
      <c r="L29" s="10">
        <f>0.005*VLOOKUP(A29,Detailed_estimation!$A$6:$AF$179,2,FALSE)</f>
        <v>36052.775000000001</v>
      </c>
      <c r="M29" s="10">
        <f>0.001*VLOOKUP(A29,Detailed_estimation!$A$6:$AF$179,2,FALSE)</f>
        <v>7210.5550000000003</v>
      </c>
      <c r="N29" s="10">
        <f>0.0005*VLOOKUP(A29,Detailed_estimation!$A$6:$AF$179,2,FALSE)</f>
        <v>3605.2775000000001</v>
      </c>
      <c r="O29" s="31">
        <f>0.0001*VLOOKUP(A29,Detailed_estimation!$A$6:$AF$179,2,FALSE)</f>
        <v>721.05550000000005</v>
      </c>
      <c r="P29" s="32"/>
    </row>
    <row r="30" spans="1:16" x14ac:dyDescent="0.35">
      <c r="A30" t="s">
        <v>39</v>
      </c>
      <c r="B30" s="45">
        <f>VLOOKUP(A30,Detailed_estimation!$A$6:$AH$179,33)/1000000</f>
        <v>99.685579201193619</v>
      </c>
      <c r="C30" s="53">
        <f>IF(VLOOKUP(A30,Detailed_estimation!$A$6:$AH$179,34,FALSE)&gt;0,VLOOKUP(A30,Detailed_estimation!$A$6:$AH$179,34,FALSE),"")</f>
        <v>4.6188130496262282E-2</v>
      </c>
      <c r="D30" s="45">
        <f>VLOOKUP(A30,Detailed_estimation!$A$6:$AJ$179,35)/1000000</f>
        <v>96.495640666755421</v>
      </c>
      <c r="E30" s="59">
        <f>IF(VLOOKUP(A30,Detailed_estimation!$A$6:$AJ$179,36,FALSE)&gt;0,VLOOKUP(A30,Detailed_estimation!$A$6:$AJ$179,36,FALSE),"")</f>
        <v>4.4710110320381892E-2</v>
      </c>
      <c r="F30" s="10">
        <f>VLOOKUP(A30,Detailed_estimation!$A$6:$AF$179,3, FALSE)</f>
        <v>814032.3</v>
      </c>
      <c r="G30" s="10">
        <f>VLOOKUP(A30,Detailed_estimation!$A$6:$AF$179,5,FALSE)</f>
        <v>1407287.4</v>
      </c>
      <c r="H30" s="10">
        <f>VLOOKUP(A30,Detailed_estimation!$A$6:$AF$179,7,FALSE)</f>
        <v>3434681.3</v>
      </c>
      <c r="I30" s="10">
        <f>VLOOKUP(A30,Detailed_estimation!$A$6:$AF$179,9,FALSE)</f>
        <v>6109233</v>
      </c>
      <c r="J30" s="31">
        <f>VLOOKUP(A30,Detailed_estimation!$A$6:$AF$179,11,FALSE)</f>
        <v>15884150</v>
      </c>
      <c r="K30" s="10">
        <f>0.01*VLOOKUP(A30,Detailed_estimation!$A$6:$AF$179,2,FALSE)</f>
        <v>2987.7200000000003</v>
      </c>
      <c r="L30" s="10">
        <f>0.005*VLOOKUP(A30,Detailed_estimation!$A$6:$AF$179,2,FALSE)</f>
        <v>1493.8600000000001</v>
      </c>
      <c r="M30" s="10">
        <f>0.001*VLOOKUP(A30,Detailed_estimation!$A$6:$AF$179,2,FALSE)</f>
        <v>298.77199999999999</v>
      </c>
      <c r="N30" s="10">
        <f>0.0005*VLOOKUP(A30,Detailed_estimation!$A$6:$AF$179,2,FALSE)</f>
        <v>149.386</v>
      </c>
      <c r="O30" s="31">
        <f>0.0001*VLOOKUP(A30,Detailed_estimation!$A$6:$AF$179,2,FALSE)</f>
        <v>29.877200000000002</v>
      </c>
      <c r="P30" s="32"/>
    </row>
    <row r="31" spans="1:16" x14ac:dyDescent="0.35">
      <c r="A31" t="s">
        <v>40</v>
      </c>
      <c r="B31" s="45">
        <f>VLOOKUP(A31,Detailed_estimation!$A$6:$AH$179,33)/1000000</f>
        <v>339.53369083150324</v>
      </c>
      <c r="C31" s="53" t="str">
        <f>IF(VLOOKUP(A31,Detailed_estimation!$A$6:$AH$179,34,FALSE)&gt;0,VLOOKUP(A31,Detailed_estimation!$A$6:$AH$179,34,FALSE),"")</f>
        <v/>
      </c>
      <c r="D31" s="45">
        <f>VLOOKUP(A31,Detailed_estimation!$A$6:$AJ$179,35)/1000000</f>
        <v>328.66861272489513</v>
      </c>
      <c r="E31" s="59" t="str">
        <f>IF(VLOOKUP(A31,Detailed_estimation!$A$6:$AJ$179,36,FALSE)&gt;0,VLOOKUP(A31,Detailed_estimation!$A$6:$AJ$179,36,FALSE),"")</f>
        <v/>
      </c>
      <c r="F31" s="10">
        <f>VLOOKUP(A31,Detailed_estimation!$A$6:$AF$179,3, FALSE)</f>
        <v>591229.54152086657</v>
      </c>
      <c r="G31" s="10">
        <f>VLOOKUP(A31,Detailed_estimation!$A$6:$AF$179,5,FALSE)</f>
        <v>1083096.5796394651</v>
      </c>
      <c r="H31" s="10">
        <f>VLOOKUP(A31,Detailed_estimation!$A$6:$AF$179,7,FALSE)</f>
        <v>3007296.9114833912</v>
      </c>
      <c r="I31" s="10">
        <f>VLOOKUP(A31,Detailed_estimation!$A$6:$AF$179,9,FALSE)</f>
        <v>5670598.5984220942</v>
      </c>
      <c r="J31" s="31">
        <f>VLOOKUP(A31,Detailed_estimation!$A$6:$AF$179,11,FALSE)</f>
        <v>15355330.31301539</v>
      </c>
      <c r="K31" s="10">
        <f>0.01*VLOOKUP(A31,Detailed_estimation!$A$6:$AF$179,2,FALSE)</f>
        <v>10928.97</v>
      </c>
      <c r="L31" s="10">
        <f>0.005*VLOOKUP(A31,Detailed_estimation!$A$6:$AF$179,2,FALSE)</f>
        <v>5464.4849999999997</v>
      </c>
      <c r="M31" s="10">
        <f>0.001*VLOOKUP(A31,Detailed_estimation!$A$6:$AF$179,2,FALSE)</f>
        <v>1092.8969999999999</v>
      </c>
      <c r="N31" s="10">
        <f>0.0005*VLOOKUP(A31,Detailed_estimation!$A$6:$AF$179,2,FALSE)</f>
        <v>546.44849999999997</v>
      </c>
      <c r="O31" s="31">
        <f>0.0001*VLOOKUP(A31,Detailed_estimation!$A$6:$AF$179,2,FALSE)</f>
        <v>109.28970000000001</v>
      </c>
      <c r="P31" s="32"/>
    </row>
    <row r="32" spans="1:16" x14ac:dyDescent="0.35">
      <c r="A32" t="s">
        <v>41</v>
      </c>
      <c r="B32" s="45">
        <f>VLOOKUP(A32,Detailed_estimation!$A$6:$AH$179,33)/1000000</f>
        <v>0</v>
      </c>
      <c r="C32" s="53" t="str">
        <f>IF(VLOOKUP(A32,Detailed_estimation!$A$6:$AH$179,34,FALSE)&gt;0,VLOOKUP(A32,Detailed_estimation!$A$6:$AH$179,34,FALSE),"")</f>
        <v/>
      </c>
      <c r="D32" s="45">
        <f>VLOOKUP(A32,Detailed_estimation!$A$6:$AJ$179,35)/1000000</f>
        <v>0</v>
      </c>
      <c r="E32" s="59" t="str">
        <f>IF(VLOOKUP(A32,Detailed_estimation!$A$6:$AJ$179,36,FALSE)&gt;0,VLOOKUP(A32,Detailed_estimation!$A$6:$AJ$179,36,FALSE),"")</f>
        <v/>
      </c>
      <c r="F32" s="10">
        <f>VLOOKUP(A32,Detailed_estimation!$A$6:$AF$179,3, FALSE)</f>
        <v>95541.105578091447</v>
      </c>
      <c r="G32" s="10">
        <f>VLOOKUP(A32,Detailed_estimation!$A$6:$AF$179,5,FALSE)</f>
        <v>159872.84971002699</v>
      </c>
      <c r="H32" s="10">
        <f>VLOOKUP(A32,Detailed_estimation!$A$6:$AF$179,7,FALSE)</f>
        <v>364896.99433359451</v>
      </c>
      <c r="I32" s="10">
        <f>VLOOKUP(A32,Detailed_estimation!$A$6:$AF$179,9,FALSE)</f>
        <v>609084.04989364056</v>
      </c>
      <c r="J32" s="31">
        <f>VLOOKUP(A32,Detailed_estimation!$A$6:$AF$179,11,FALSE)</f>
        <v>1528173.7415593511</v>
      </c>
      <c r="K32" s="10">
        <f>0.01*VLOOKUP(A32,Detailed_estimation!$A$6:$AF$179,2,FALSE)</f>
        <v>1101489.8400000001</v>
      </c>
      <c r="L32" s="10">
        <f>0.005*VLOOKUP(A32,Detailed_estimation!$A$6:$AF$179,2,FALSE)</f>
        <v>550744.92000000004</v>
      </c>
      <c r="M32" s="10">
        <f>0.001*VLOOKUP(A32,Detailed_estimation!$A$6:$AF$179,2,FALSE)</f>
        <v>110148.984</v>
      </c>
      <c r="N32" s="10">
        <f>0.0005*VLOOKUP(A32,Detailed_estimation!$A$6:$AF$179,2,FALSE)</f>
        <v>55074.491999999998</v>
      </c>
      <c r="O32" s="31">
        <f>0.0001*VLOOKUP(A32,Detailed_estimation!$A$6:$AF$179,2,FALSE)</f>
        <v>11014.8984</v>
      </c>
      <c r="P32" s="32"/>
    </row>
    <row r="33" spans="1:16" x14ac:dyDescent="0.35">
      <c r="A33" t="s">
        <v>42</v>
      </c>
      <c r="B33" s="45">
        <f>VLOOKUP(A33,Detailed_estimation!$A$6:$AH$179,33)/1000000</f>
        <v>848.04576274345641</v>
      </c>
      <c r="C33" s="53">
        <f>IF(VLOOKUP(A33,Detailed_estimation!$A$6:$AH$179,34,FALSE)&gt;0,VLOOKUP(A33,Detailed_estimation!$A$6:$AH$179,34,FALSE),"")</f>
        <v>6.6159326226014779E-3</v>
      </c>
      <c r="D33" s="45">
        <f>VLOOKUP(A33,Detailed_estimation!$A$6:$AJ$179,35)/1000000</f>
        <v>820.90829833566568</v>
      </c>
      <c r="E33" s="59">
        <f>IF(VLOOKUP(A33,Detailed_estimation!$A$6:$AJ$179,36,FALSE)&gt;0,VLOOKUP(A33,Detailed_estimation!$A$6:$AJ$179,36,FALSE),"")</f>
        <v>6.4042227786782297E-3</v>
      </c>
      <c r="F33" s="10">
        <f>VLOOKUP(A33,Detailed_estimation!$A$6:$AF$179,3, FALSE)</f>
        <v>2670641.887150317</v>
      </c>
      <c r="G33" s="10">
        <f>VLOOKUP(A33,Detailed_estimation!$A$6:$AF$179,5,FALSE)</f>
        <v>3460596.3183523919</v>
      </c>
      <c r="H33" s="10">
        <f>VLOOKUP(A33,Detailed_estimation!$A$6:$AF$179,7,FALSE)</f>
        <v>5535777.6434381958</v>
      </c>
      <c r="I33" s="10">
        <f>VLOOKUP(A33,Detailed_estimation!$A$6:$AF$179,9,FALSE)</f>
        <v>7276230.0872584889</v>
      </c>
      <c r="J33" s="31">
        <f>VLOOKUP(A33,Detailed_estimation!$A$6:$AF$179,11,FALSE)</f>
        <v>11400313.908953421</v>
      </c>
      <c r="K33" s="10">
        <f>0.01*VLOOKUP(A33,Detailed_estimation!$A$6:$AF$179,2,FALSE)</f>
        <v>90717.23</v>
      </c>
      <c r="L33" s="10">
        <f>0.005*VLOOKUP(A33,Detailed_estimation!$A$6:$AF$179,2,FALSE)</f>
        <v>45358.614999999998</v>
      </c>
      <c r="M33" s="10">
        <f>0.001*VLOOKUP(A33,Detailed_estimation!$A$6:$AF$179,2,FALSE)</f>
        <v>9071.723</v>
      </c>
      <c r="N33" s="10">
        <f>0.0005*VLOOKUP(A33,Detailed_estimation!$A$6:$AF$179,2,FALSE)</f>
        <v>4535.8615</v>
      </c>
      <c r="O33" s="31">
        <f>0.0001*VLOOKUP(A33,Detailed_estimation!$A$6:$AF$179,2,FALSE)</f>
        <v>907.17230000000006</v>
      </c>
      <c r="P33" s="32"/>
    </row>
    <row r="34" spans="1:16" x14ac:dyDescent="0.35">
      <c r="A34" t="s">
        <v>43</v>
      </c>
      <c r="B34" s="45">
        <f>VLOOKUP(A34,Detailed_estimation!$A$6:$AH$179,33)/1000000</f>
        <v>15.694458229463551</v>
      </c>
      <c r="C34" s="53">
        <f>IF(VLOOKUP(A34,Detailed_estimation!$A$6:$AH$179,34,FALSE)&gt;0,VLOOKUP(A34,Detailed_estimation!$A$6:$AH$179,34,FALSE),"")</f>
        <v>2.624372806874367E-5</v>
      </c>
      <c r="D34" s="45">
        <f>VLOOKUP(A34,Detailed_estimation!$A$6:$AJ$179,35)/1000000</f>
        <v>15.192235566120718</v>
      </c>
      <c r="E34" s="59">
        <f>IF(VLOOKUP(A34,Detailed_estimation!$A$6:$AJ$179,36,FALSE)&gt;0,VLOOKUP(A34,Detailed_estimation!$A$6:$AJ$179,36,FALSE),"")</f>
        <v>2.5403928770543876E-5</v>
      </c>
      <c r="F34" s="10">
        <f>VLOOKUP(A34,Detailed_estimation!$A$6:$AF$179,3, FALSE)</f>
        <v>88717.9</v>
      </c>
      <c r="G34" s="10">
        <f>VLOOKUP(A34,Detailed_estimation!$A$6:$AF$179,5,FALSE)</f>
        <v>153374.25</v>
      </c>
      <c r="H34" s="10">
        <f>VLOOKUP(A34,Detailed_estimation!$A$6:$AF$179,7,FALSE)</f>
        <v>374824.4</v>
      </c>
      <c r="I34" s="10">
        <f>VLOOKUP(A34,Detailed_estimation!$A$6:$AF$179,9,FALSE)</f>
        <v>665819.19999999995</v>
      </c>
      <c r="J34" s="31">
        <f>VLOOKUP(A34,Detailed_estimation!$A$6:$AF$179,11,FALSE)</f>
        <v>1731145.65</v>
      </c>
      <c r="K34" s="10">
        <f>0.01*VLOOKUP(A34,Detailed_estimation!$A$6:$AF$179,2,FALSE)</f>
        <v>2540.13</v>
      </c>
      <c r="L34" s="10">
        <f>0.005*VLOOKUP(A34,Detailed_estimation!$A$6:$AF$179,2,FALSE)</f>
        <v>1270.0650000000001</v>
      </c>
      <c r="M34" s="10">
        <f>0.001*VLOOKUP(A34,Detailed_estimation!$A$6:$AF$179,2,FALSE)</f>
        <v>254.01300000000001</v>
      </c>
      <c r="N34" s="10">
        <f>0.0005*VLOOKUP(A34,Detailed_estimation!$A$6:$AF$179,2,FALSE)</f>
        <v>127.0065</v>
      </c>
      <c r="O34" s="31">
        <f>0.0001*VLOOKUP(A34,Detailed_estimation!$A$6:$AF$179,2,FALSE)</f>
        <v>25.401300000000003</v>
      </c>
      <c r="P34" s="32"/>
    </row>
    <row r="35" spans="1:16" x14ac:dyDescent="0.35">
      <c r="A35" t="s">
        <v>44</v>
      </c>
      <c r="B35" s="45">
        <f>VLOOKUP(A35,Detailed_estimation!$A$6:$AH$179,33)/1000000</f>
        <v>256.32612659140051</v>
      </c>
      <c r="C35" s="53" t="str">
        <f>IF(VLOOKUP(A35,Detailed_estimation!$A$6:$AH$179,34,FALSE)&gt;0,VLOOKUP(A35,Detailed_estimation!$A$6:$AH$179,34,FALSE),"")</f>
        <v/>
      </c>
      <c r="D35" s="45">
        <f>VLOOKUP(A35,Detailed_estimation!$A$6:$AJ$179,35)/1000000</f>
        <v>248.12369054047568</v>
      </c>
      <c r="E35" s="59" t="str">
        <f>IF(VLOOKUP(A35,Detailed_estimation!$A$6:$AJ$179,36,FALSE)&gt;0,VLOOKUP(A35,Detailed_estimation!$A$6:$AJ$179,36,FALSE),"")</f>
        <v/>
      </c>
      <c r="F35" s="10">
        <f>VLOOKUP(A35,Detailed_estimation!$A$6:$AF$179,3, FALSE)</f>
        <v>64021.315793093119</v>
      </c>
      <c r="G35" s="10">
        <f>VLOOKUP(A35,Detailed_estimation!$A$6:$AF$179,5,FALSE)</f>
        <v>124970.7460808607</v>
      </c>
      <c r="H35" s="10">
        <f>VLOOKUP(A35,Detailed_estimation!$A$6:$AF$179,7,FALSE)</f>
        <v>395217.31642424437</v>
      </c>
      <c r="I35" s="10">
        <f>VLOOKUP(A35,Detailed_estimation!$A$6:$AF$179,9,FALSE)</f>
        <v>775405.02050429687</v>
      </c>
      <c r="J35" s="31">
        <f>VLOOKUP(A35,Detailed_estimation!$A$6:$AF$179,11,FALSE)</f>
        <v>2074317.5010620111</v>
      </c>
      <c r="K35" s="10">
        <f>0.01*VLOOKUP(A35,Detailed_estimation!$A$6:$AF$179,2,FALSE)</f>
        <v>62876.14</v>
      </c>
      <c r="L35" s="10">
        <f>0.005*VLOOKUP(A35,Detailed_estimation!$A$6:$AF$179,2,FALSE)</f>
        <v>31438.07</v>
      </c>
      <c r="M35" s="10">
        <f>0.001*VLOOKUP(A35,Detailed_estimation!$A$6:$AF$179,2,FALSE)</f>
        <v>6287.6140000000005</v>
      </c>
      <c r="N35" s="10">
        <f>0.0005*VLOOKUP(A35,Detailed_estimation!$A$6:$AF$179,2,FALSE)</f>
        <v>3143.8070000000002</v>
      </c>
      <c r="O35" s="31">
        <f>0.0001*VLOOKUP(A35,Detailed_estimation!$A$6:$AF$179,2,FALSE)</f>
        <v>628.76139999999998</v>
      </c>
      <c r="P35" s="32"/>
    </row>
    <row r="36" spans="1:16" x14ac:dyDescent="0.35">
      <c r="A36" t="s">
        <v>45</v>
      </c>
      <c r="B36" s="45">
        <f>VLOOKUP(A36,Detailed_estimation!$A$6:$AH$179,33)/1000000</f>
        <v>14.268132955373261</v>
      </c>
      <c r="C36" s="53">
        <f>IF(VLOOKUP(A36,Detailed_estimation!$A$6:$AH$179,34,FALSE)&gt;0,VLOOKUP(A36,Detailed_estimation!$A$6:$AH$179,34,FALSE),"")</f>
        <v>4.2297718221740756E-2</v>
      </c>
      <c r="D36" s="45">
        <f>VLOOKUP(A36,Detailed_estimation!$A$6:$AJ$179,35)/1000000</f>
        <v>13.811552700801316</v>
      </c>
      <c r="E36" s="59">
        <f>IF(VLOOKUP(A36,Detailed_estimation!$A$6:$AJ$179,36,FALSE)&gt;0,VLOOKUP(A36,Detailed_estimation!$A$6:$AJ$179,36,FALSE),"")</f>
        <v>4.0944191238645053E-2</v>
      </c>
      <c r="F36" s="10">
        <f>VLOOKUP(A36,Detailed_estimation!$A$6:$AF$179,3, FALSE)</f>
        <v>78915.80782944677</v>
      </c>
      <c r="G36" s="10">
        <f>VLOOKUP(A36,Detailed_estimation!$A$6:$AF$179,5,FALSE)</f>
        <v>132052.9999130338</v>
      </c>
      <c r="H36" s="10">
        <f>VLOOKUP(A36,Detailed_estimation!$A$6:$AF$179,7,FALSE)</f>
        <v>301400.12791492208</v>
      </c>
      <c r="I36" s="10">
        <f>VLOOKUP(A36,Detailed_estimation!$A$6:$AF$179,9,FALSE)</f>
        <v>498603.41195910098</v>
      </c>
      <c r="J36" s="31">
        <f>VLOOKUP(A36,Detailed_estimation!$A$6:$AF$179,11,FALSE)</f>
        <v>1262251.4215005401</v>
      </c>
      <c r="K36" s="10">
        <f>0.01*VLOOKUP(A36,Detailed_estimation!$A$6:$AF$179,2,FALSE)</f>
        <v>5384.93</v>
      </c>
      <c r="L36" s="10">
        <f>0.005*VLOOKUP(A36,Detailed_estimation!$A$6:$AF$179,2,FALSE)</f>
        <v>2692.4650000000001</v>
      </c>
      <c r="M36" s="10">
        <f>0.001*VLOOKUP(A36,Detailed_estimation!$A$6:$AF$179,2,FALSE)</f>
        <v>538.49300000000005</v>
      </c>
      <c r="N36" s="10">
        <f>0.0005*VLOOKUP(A36,Detailed_estimation!$A$6:$AF$179,2,FALSE)</f>
        <v>269.24650000000003</v>
      </c>
      <c r="O36" s="31">
        <f>0.0001*VLOOKUP(A36,Detailed_estimation!$A$6:$AF$179,2,FALSE)</f>
        <v>53.849299999999999</v>
      </c>
      <c r="P36" s="32"/>
    </row>
    <row r="37" spans="1:16" x14ac:dyDescent="0.35">
      <c r="A37" t="s">
        <v>46</v>
      </c>
      <c r="B37" s="45">
        <f>VLOOKUP(A37,Detailed_estimation!$A$6:$AH$179,33)/1000000</f>
        <v>552.03702750768684</v>
      </c>
      <c r="C37" s="53">
        <f>IF(VLOOKUP(A37,Detailed_estimation!$A$6:$AH$179,34,FALSE)&gt;0,VLOOKUP(A37,Detailed_estimation!$A$6:$AH$179,34,FALSE),"")</f>
        <v>7.4074510771812083E-2</v>
      </c>
      <c r="D37" s="45">
        <f>VLOOKUP(A37,Detailed_estimation!$A$6:$AJ$179,35)/1000000</f>
        <v>534.37184262744086</v>
      </c>
      <c r="E37" s="59">
        <f>IF(VLOOKUP(A37,Detailed_estimation!$A$6:$AJ$179,36,FALSE)&gt;0,VLOOKUP(A37,Detailed_estimation!$A$6:$AJ$179,36,FALSE),"")</f>
        <v>7.1704126427114087E-2</v>
      </c>
      <c r="F37" s="10">
        <f>VLOOKUP(A37,Detailed_estimation!$A$6:$AF$179,3, FALSE)</f>
        <v>196067.6454294571</v>
      </c>
      <c r="G37" s="10">
        <f>VLOOKUP(A37,Detailed_estimation!$A$6:$AF$179,5,FALSE)</f>
        <v>338958.95104501181</v>
      </c>
      <c r="H37" s="10">
        <f>VLOOKUP(A37,Detailed_estimation!$A$6:$AF$179,7,FALSE)</f>
        <v>826186.63184747833</v>
      </c>
      <c r="I37" s="10">
        <f>VLOOKUP(A37,Detailed_estimation!$A$6:$AF$179,9,FALSE)</f>
        <v>1449669.2071203999</v>
      </c>
      <c r="J37" s="31">
        <f>VLOOKUP(A37,Detailed_estimation!$A$6:$AF$179,11,FALSE)</f>
        <v>3814953.485110811</v>
      </c>
      <c r="K37" s="10">
        <f>0.01*VLOOKUP(A37,Detailed_estimation!$A$6:$AF$179,2,FALSE)</f>
        <v>72709.919999999998</v>
      </c>
      <c r="L37" s="10">
        <f>0.005*VLOOKUP(A37,Detailed_estimation!$A$6:$AF$179,2,FALSE)</f>
        <v>36354.959999999999</v>
      </c>
      <c r="M37" s="10">
        <f>0.001*VLOOKUP(A37,Detailed_estimation!$A$6:$AF$179,2,FALSE)</f>
        <v>7270.9920000000002</v>
      </c>
      <c r="N37" s="10">
        <f>0.0005*VLOOKUP(A37,Detailed_estimation!$A$6:$AF$179,2,FALSE)</f>
        <v>3635.4960000000001</v>
      </c>
      <c r="O37" s="31">
        <f>0.0001*VLOOKUP(A37,Detailed_estimation!$A$6:$AF$179,2,FALSE)</f>
        <v>727.0992</v>
      </c>
      <c r="P37" s="32"/>
    </row>
    <row r="38" spans="1:16" x14ac:dyDescent="0.35">
      <c r="A38" t="s">
        <v>47</v>
      </c>
      <c r="B38" s="45">
        <f>VLOOKUP(A38,Detailed_estimation!$A$6:$AH$179,33)/1000000</f>
        <v>289.13836597068348</v>
      </c>
      <c r="C38" s="53" t="str">
        <f>IF(VLOOKUP(A38,Detailed_estimation!$A$6:$AH$179,34,FALSE)&gt;0,VLOOKUP(A38,Detailed_estimation!$A$6:$AH$179,34,FALSE),"")</f>
        <v/>
      </c>
      <c r="D38" s="45">
        <f>VLOOKUP(A38,Detailed_estimation!$A$6:$AJ$179,35)/1000000</f>
        <v>279.88593825962158</v>
      </c>
      <c r="E38" s="59" t="str">
        <f>IF(VLOOKUP(A38,Detailed_estimation!$A$6:$AJ$179,36,FALSE)&gt;0,VLOOKUP(A38,Detailed_estimation!$A$6:$AJ$179,36,FALSE),"")</f>
        <v/>
      </c>
      <c r="F38" s="10">
        <f>VLOOKUP(A38,Detailed_estimation!$A$6:$AF$179,3, FALSE)</f>
        <v>380405.34406913002</v>
      </c>
      <c r="G38" s="10">
        <f>VLOOKUP(A38,Detailed_estimation!$A$6:$AF$179,5,FALSE)</f>
        <v>621032.5549952857</v>
      </c>
      <c r="H38" s="10">
        <f>VLOOKUP(A38,Detailed_estimation!$A$6:$AF$179,7,FALSE)</f>
        <v>1353400.730364566</v>
      </c>
      <c r="I38" s="10">
        <f>VLOOKUP(A38,Detailed_estimation!$A$6:$AF$179,9,FALSE)</f>
        <v>2226033.0214639232</v>
      </c>
      <c r="J38" s="31">
        <f>VLOOKUP(A38,Detailed_estimation!$A$6:$AF$179,11,FALSE)</f>
        <v>5409355.1453704676</v>
      </c>
      <c r="K38" s="10">
        <f>0.01*VLOOKUP(A38,Detailed_estimation!$A$6:$AF$179,2,FALSE)</f>
        <v>25869.43</v>
      </c>
      <c r="L38" s="10">
        <f>0.005*VLOOKUP(A38,Detailed_estimation!$A$6:$AF$179,2,FALSE)</f>
        <v>12934.715</v>
      </c>
      <c r="M38" s="10">
        <f>0.001*VLOOKUP(A38,Detailed_estimation!$A$6:$AF$179,2,FALSE)</f>
        <v>2586.9430000000002</v>
      </c>
      <c r="N38" s="10">
        <f>0.0005*VLOOKUP(A38,Detailed_estimation!$A$6:$AF$179,2,FALSE)</f>
        <v>1293.4715000000001</v>
      </c>
      <c r="O38" s="31">
        <f>0.0001*VLOOKUP(A38,Detailed_estimation!$A$6:$AF$179,2,FALSE)</f>
        <v>258.6943</v>
      </c>
      <c r="P38" s="32"/>
    </row>
    <row r="39" spans="1:16" x14ac:dyDescent="0.35">
      <c r="A39" t="s">
        <v>48</v>
      </c>
      <c r="B39" s="45">
        <f>VLOOKUP(A39,Detailed_estimation!$A$6:$AH$179,33)/1000000</f>
        <v>151.38867781396931</v>
      </c>
      <c r="C39" s="53">
        <f>IF(VLOOKUP(A39,Detailed_estimation!$A$6:$AH$179,34,FALSE)&gt;0,VLOOKUP(A39,Detailed_estimation!$A$6:$AH$179,34,FALSE),"")</f>
        <v>5.8055533351071574E-2</v>
      </c>
      <c r="D39" s="45">
        <f>VLOOKUP(A39,Detailed_estimation!$A$6:$AJ$179,35)/1000000</f>
        <v>146.54424012392229</v>
      </c>
      <c r="E39" s="59">
        <f>IF(VLOOKUP(A39,Detailed_estimation!$A$6:$AJ$179,36,FALSE)&gt;0,VLOOKUP(A39,Detailed_estimation!$A$6:$AJ$179,36,FALSE),"")</f>
        <v>5.6197756283837282E-2</v>
      </c>
      <c r="F39" s="10">
        <f>VLOOKUP(A39,Detailed_estimation!$A$6:$AF$179,3, FALSE)</f>
        <v>144241.78888918701</v>
      </c>
      <c r="G39" s="10">
        <f>VLOOKUP(A39,Detailed_estimation!$A$6:$AF$179,5,FALSE)</f>
        <v>289900.09252602002</v>
      </c>
      <c r="H39" s="10">
        <f>VLOOKUP(A39,Detailed_estimation!$A$6:$AF$179,7,FALSE)</f>
        <v>979765.08882377273</v>
      </c>
      <c r="I39" s="10">
        <f>VLOOKUP(A39,Detailed_estimation!$A$6:$AF$179,9,FALSE)</f>
        <v>1932740.047183437</v>
      </c>
      <c r="J39" s="31">
        <f>VLOOKUP(A39,Detailed_estimation!$A$6:$AF$179,11,FALSE)</f>
        <v>5092876.5487339813</v>
      </c>
      <c r="K39" s="10">
        <f>0.01*VLOOKUP(A39,Detailed_estimation!$A$6:$AF$179,2,FALSE)</f>
        <v>15252.720000000001</v>
      </c>
      <c r="L39" s="10">
        <f>0.005*VLOOKUP(A39,Detailed_estimation!$A$6:$AF$179,2,FALSE)</f>
        <v>7626.3600000000006</v>
      </c>
      <c r="M39" s="10">
        <f>0.001*VLOOKUP(A39,Detailed_estimation!$A$6:$AF$179,2,FALSE)</f>
        <v>1525.2719999999999</v>
      </c>
      <c r="N39" s="10">
        <f>0.0005*VLOOKUP(A39,Detailed_estimation!$A$6:$AF$179,2,FALSE)</f>
        <v>762.63599999999997</v>
      </c>
      <c r="O39" s="31">
        <f>0.0001*VLOOKUP(A39,Detailed_estimation!$A$6:$AF$179,2,FALSE)</f>
        <v>152.52719999999999</v>
      </c>
      <c r="P39" s="32"/>
    </row>
    <row r="40" spans="1:16" x14ac:dyDescent="0.35">
      <c r="A40" t="s">
        <v>49</v>
      </c>
      <c r="B40" s="45">
        <f>VLOOKUP(A40,Detailed_estimation!$A$6:$AH$179,33)/1000000</f>
        <v>49171.364656269136</v>
      </c>
      <c r="C40" s="53">
        <f>IF(VLOOKUP(A40,Detailed_estimation!$A$6:$AH$179,34,FALSE)&gt;0,VLOOKUP(A40,Detailed_estimation!$A$6:$AH$179,34,FALSE),"")</f>
        <v>0.16670498953844426</v>
      </c>
      <c r="D40" s="45">
        <f>VLOOKUP(A40,Detailed_estimation!$A$6:$AJ$179,35)/1000000</f>
        <v>47597.880987268523</v>
      </c>
      <c r="E40" s="59">
        <f>IF(VLOOKUP(A40,Detailed_estimation!$A$6:$AJ$179,36,FALSE)&gt;0,VLOOKUP(A40,Detailed_estimation!$A$6:$AJ$179,36,FALSE),"")</f>
        <v>0.16137042987321404</v>
      </c>
      <c r="F40" s="10">
        <f>VLOOKUP(A40,Detailed_estimation!$A$6:$AF$179,3, FALSE)</f>
        <v>354528.61523588392</v>
      </c>
      <c r="G40" s="10">
        <f>VLOOKUP(A40,Detailed_estimation!$A$6:$AF$179,5,FALSE)</f>
        <v>711633.77502720081</v>
      </c>
      <c r="H40" s="10">
        <f>VLOOKUP(A40,Detailed_estimation!$A$6:$AF$179,7,FALSE)</f>
        <v>2391097.52286703</v>
      </c>
      <c r="I40" s="10">
        <f>VLOOKUP(A40,Detailed_estimation!$A$6:$AF$179,9,FALSE)</f>
        <v>4738330.7360333884</v>
      </c>
      <c r="J40" s="31">
        <f>VLOOKUP(A40,Detailed_estimation!$A$6:$AF$179,11,FALSE)</f>
        <v>12531969.415896069</v>
      </c>
      <c r="K40" s="10">
        <f>0.01*VLOOKUP(A40,Detailed_estimation!$A$6:$AF$179,2,FALSE)</f>
        <v>1559640.16</v>
      </c>
      <c r="L40" s="10">
        <f>0.005*VLOOKUP(A40,Detailed_estimation!$A$6:$AF$179,2,FALSE)</f>
        <v>779820.08</v>
      </c>
      <c r="M40" s="10">
        <f>0.001*VLOOKUP(A40,Detailed_estimation!$A$6:$AF$179,2,FALSE)</f>
        <v>155964.016</v>
      </c>
      <c r="N40" s="10">
        <f>0.0005*VLOOKUP(A40,Detailed_estimation!$A$6:$AF$179,2,FALSE)</f>
        <v>77982.008000000002</v>
      </c>
      <c r="O40" s="31">
        <f>0.0001*VLOOKUP(A40,Detailed_estimation!$A$6:$AF$179,2,FALSE)</f>
        <v>15596.401600000001</v>
      </c>
      <c r="P40" s="32"/>
    </row>
    <row r="41" spans="1:16" x14ac:dyDescent="0.35">
      <c r="A41" t="s">
        <v>50</v>
      </c>
      <c r="B41" s="45">
        <f>VLOOKUP(A41,Detailed_estimation!$A$6:$AH$179,33)/1000000</f>
        <v>90.334530061361406</v>
      </c>
      <c r="C41" s="53" t="str">
        <f>IF(VLOOKUP(A41,Detailed_estimation!$A$6:$AH$179,34,FALSE)&gt;0,VLOOKUP(A41,Detailed_estimation!$A$6:$AH$179,34,FALSE),"")</f>
        <v/>
      </c>
      <c r="D41" s="45">
        <f>VLOOKUP(A41,Detailed_estimation!$A$6:$AJ$179,35)/1000000</f>
        <v>87.443825099397841</v>
      </c>
      <c r="E41" s="59" t="str">
        <f>IF(VLOOKUP(A41,Detailed_estimation!$A$6:$AJ$179,36,FALSE)&gt;0,VLOOKUP(A41,Detailed_estimation!$A$6:$AJ$179,36,FALSE),"")</f>
        <v/>
      </c>
      <c r="F41" s="10">
        <f>VLOOKUP(A41,Detailed_estimation!$A$6:$AF$179,3, FALSE)</f>
        <v>894096.77261678688</v>
      </c>
      <c r="G41" s="10">
        <f>VLOOKUP(A41,Detailed_estimation!$A$6:$AF$179,5,FALSE)</f>
        <v>1479133.2380835479</v>
      </c>
      <c r="H41" s="10">
        <f>VLOOKUP(A41,Detailed_estimation!$A$6:$AF$179,7,FALSE)</f>
        <v>3335818.5771535388</v>
      </c>
      <c r="I41" s="10">
        <f>VLOOKUP(A41,Detailed_estimation!$A$6:$AF$179,9,FALSE)</f>
        <v>5457809.8317363476</v>
      </c>
      <c r="J41" s="31">
        <f>VLOOKUP(A41,Detailed_estimation!$A$6:$AF$179,11,FALSE)</f>
        <v>13517246.446923779</v>
      </c>
      <c r="K41" s="10">
        <f>0.01*VLOOKUP(A41,Detailed_estimation!$A$6:$AF$179,2,FALSE)</f>
        <v>3167.89</v>
      </c>
      <c r="L41" s="10">
        <f>0.005*VLOOKUP(A41,Detailed_estimation!$A$6:$AF$179,2,FALSE)</f>
        <v>1583.9449999999999</v>
      </c>
      <c r="M41" s="10">
        <f>0.001*VLOOKUP(A41,Detailed_estimation!$A$6:$AF$179,2,FALSE)</f>
        <v>316.78899999999999</v>
      </c>
      <c r="N41" s="10">
        <f>0.0005*VLOOKUP(A41,Detailed_estimation!$A$6:$AF$179,2,FALSE)</f>
        <v>158.39449999999999</v>
      </c>
      <c r="O41" s="31">
        <f>0.0001*VLOOKUP(A41,Detailed_estimation!$A$6:$AF$179,2,FALSE)</f>
        <v>31.678900000000002</v>
      </c>
      <c r="P41" s="32"/>
    </row>
    <row r="42" spans="1:16" x14ac:dyDescent="0.35">
      <c r="A42" t="s">
        <v>51</v>
      </c>
      <c r="B42" s="45">
        <f>VLOOKUP(A42,Detailed_estimation!$A$6:$AH$179,33)/1000000</f>
        <v>870.84180567492285</v>
      </c>
      <c r="C42" s="53">
        <f>IF(VLOOKUP(A42,Detailed_estimation!$A$6:$AH$179,34,FALSE)&gt;0,VLOOKUP(A42,Detailed_estimation!$A$6:$AH$179,34,FALSE),"")</f>
        <v>4.4286786270646666E-2</v>
      </c>
      <c r="D42" s="45">
        <f>VLOOKUP(A42,Detailed_estimation!$A$6:$AJ$179,35)/1000000</f>
        <v>842.97486789332515</v>
      </c>
      <c r="E42" s="59">
        <f>IF(VLOOKUP(A42,Detailed_estimation!$A$6:$AJ$179,36,FALSE)&gt;0,VLOOKUP(A42,Detailed_estimation!$A$6:$AJ$179,36,FALSE),"")</f>
        <v>4.2869609109985968E-2</v>
      </c>
      <c r="F42" s="10">
        <f>VLOOKUP(A42,Detailed_estimation!$A$6:$AF$179,3, FALSE)</f>
        <v>419214.89850683342</v>
      </c>
      <c r="G42" s="10">
        <f>VLOOKUP(A42,Detailed_estimation!$A$6:$AF$179,5,FALSE)</f>
        <v>699495.80901096121</v>
      </c>
      <c r="H42" s="10">
        <f>VLOOKUP(A42,Detailed_estimation!$A$6:$AF$179,7,FALSE)</f>
        <v>1598242.678649025</v>
      </c>
      <c r="I42" s="10">
        <f>VLOOKUP(A42,Detailed_estimation!$A$6:$AF$179,9,FALSE)</f>
        <v>2679616.3374653319</v>
      </c>
      <c r="J42" s="31">
        <f>VLOOKUP(A42,Detailed_estimation!$A$6:$AF$179,11,FALSE)</f>
        <v>6711010.3621139852</v>
      </c>
      <c r="K42" s="10">
        <f>0.01*VLOOKUP(A42,Detailed_estimation!$A$6:$AF$179,2,FALSE)</f>
        <v>55140.590000000004</v>
      </c>
      <c r="L42" s="10">
        <f>0.005*VLOOKUP(A42,Detailed_estimation!$A$6:$AF$179,2,FALSE)</f>
        <v>27570.295000000002</v>
      </c>
      <c r="M42" s="10">
        <f>0.001*VLOOKUP(A42,Detailed_estimation!$A$6:$AF$179,2,FALSE)</f>
        <v>5514.0590000000002</v>
      </c>
      <c r="N42" s="10">
        <f>0.0005*VLOOKUP(A42,Detailed_estimation!$A$6:$AF$179,2,FALSE)</f>
        <v>2757.0295000000001</v>
      </c>
      <c r="O42" s="31">
        <f>0.0001*VLOOKUP(A42,Detailed_estimation!$A$6:$AF$179,2,FALSE)</f>
        <v>551.40589999999997</v>
      </c>
      <c r="P42" s="32"/>
    </row>
    <row r="43" spans="1:16" x14ac:dyDescent="0.35">
      <c r="A43" t="s">
        <v>52</v>
      </c>
      <c r="B43" s="45">
        <f>VLOOKUP(A43,Detailed_estimation!$A$6:$AH$179,33)/1000000</f>
        <v>169.74935241182348</v>
      </c>
      <c r="C43" s="53">
        <f>IF(VLOOKUP(A43,Detailed_estimation!$A$6:$AH$179,34,FALSE)&gt;0,VLOOKUP(A43,Detailed_estimation!$A$6:$AH$179,34,FALSE),"")</f>
        <v>7.0761919067157786E-2</v>
      </c>
      <c r="D43" s="45">
        <f>VLOOKUP(A43,Detailed_estimation!$A$6:$AJ$179,35)/1000000</f>
        <v>164.31737313464512</v>
      </c>
      <c r="E43" s="59">
        <f>IF(VLOOKUP(A43,Detailed_estimation!$A$6:$AJ$179,36,FALSE)&gt;0,VLOOKUP(A43,Detailed_estimation!$A$6:$AJ$179,36,FALSE),"")</f>
        <v>6.849753765700875E-2</v>
      </c>
      <c r="F43" s="10">
        <f>VLOOKUP(A43,Detailed_estimation!$A$6:$AF$179,3, FALSE)</f>
        <v>43113.105579147843</v>
      </c>
      <c r="G43" s="10">
        <f>VLOOKUP(A43,Detailed_estimation!$A$6:$AF$179,5,FALSE)</f>
        <v>73668.458641802747</v>
      </c>
      <c r="H43" s="10">
        <f>VLOOKUP(A43,Detailed_estimation!$A$6:$AF$179,7,FALSE)</f>
        <v>175120.75755490951</v>
      </c>
      <c r="I43" s="10">
        <f>VLOOKUP(A43,Detailed_estimation!$A$6:$AF$179,9,FALSE)</f>
        <v>304351.66395500291</v>
      </c>
      <c r="J43" s="31">
        <f>VLOOKUP(A43,Detailed_estimation!$A$6:$AF$179,11,FALSE)</f>
        <v>797117.62773605704</v>
      </c>
      <c r="K43" s="10">
        <f>0.01*VLOOKUP(A43,Detailed_estimation!$A$6:$AF$179,2,FALSE)</f>
        <v>102655.83</v>
      </c>
      <c r="L43" s="10">
        <f>0.005*VLOOKUP(A43,Detailed_estimation!$A$6:$AF$179,2,FALSE)</f>
        <v>51327.915000000001</v>
      </c>
      <c r="M43" s="10">
        <f>0.001*VLOOKUP(A43,Detailed_estimation!$A$6:$AF$179,2,FALSE)</f>
        <v>10265.583000000001</v>
      </c>
      <c r="N43" s="10">
        <f>0.0005*VLOOKUP(A43,Detailed_estimation!$A$6:$AF$179,2,FALSE)</f>
        <v>5132.7915000000003</v>
      </c>
      <c r="O43" s="31">
        <f>0.0001*VLOOKUP(A43,Detailed_estimation!$A$6:$AF$179,2,FALSE)</f>
        <v>1026.5583000000001</v>
      </c>
      <c r="P43" s="32"/>
    </row>
    <row r="44" spans="1:16" x14ac:dyDescent="0.35">
      <c r="A44" t="s">
        <v>53</v>
      </c>
      <c r="B44" s="45">
        <f>VLOOKUP(A44,Detailed_estimation!$A$6:$AH$179,33)/1000000</f>
        <v>40.72372569806069</v>
      </c>
      <c r="C44" s="53" t="str">
        <f>IF(VLOOKUP(A44,Detailed_estimation!$A$6:$AH$179,34,FALSE)&gt;0,VLOOKUP(A44,Detailed_estimation!$A$6:$AH$179,34,FALSE),"")</f>
        <v/>
      </c>
      <c r="D44" s="45">
        <f>VLOOKUP(A44,Detailed_estimation!$A$6:$AJ$179,35)/1000000</f>
        <v>39.420566475722744</v>
      </c>
      <c r="E44" s="59" t="str">
        <f>IF(VLOOKUP(A44,Detailed_estimation!$A$6:$AJ$179,36,FALSE)&gt;0,VLOOKUP(A44,Detailed_estimation!$A$6:$AJ$179,36,FALSE),"")</f>
        <v/>
      </c>
      <c r="F44" s="10">
        <f>VLOOKUP(A44,Detailed_estimation!$A$6:$AF$179,3, FALSE)</f>
        <v>17980.8684047563</v>
      </c>
      <c r="G44" s="10">
        <f>VLOOKUP(A44,Detailed_estimation!$A$6:$AF$179,5,FALSE)</f>
        <v>30985.104576286649</v>
      </c>
      <c r="H44" s="10">
        <f>VLOOKUP(A44,Detailed_estimation!$A$6:$AF$179,7,FALSE)</f>
        <v>75667.853078780492</v>
      </c>
      <c r="I44" s="10">
        <f>VLOOKUP(A44,Detailed_estimation!$A$6:$AF$179,9,FALSE)</f>
        <v>132946.8009389716</v>
      </c>
      <c r="J44" s="31">
        <f>VLOOKUP(A44,Detailed_estimation!$A$6:$AF$179,11,FALSE)</f>
        <v>348864.51915722969</v>
      </c>
      <c r="K44" s="10">
        <f>0.01*VLOOKUP(A44,Detailed_estimation!$A$6:$AF$179,2,FALSE)</f>
        <v>55866.12</v>
      </c>
      <c r="L44" s="10">
        <f>0.005*VLOOKUP(A44,Detailed_estimation!$A$6:$AF$179,2,FALSE)</f>
        <v>27933.06</v>
      </c>
      <c r="M44" s="10">
        <f>0.001*VLOOKUP(A44,Detailed_estimation!$A$6:$AF$179,2,FALSE)</f>
        <v>5586.6120000000001</v>
      </c>
      <c r="N44" s="10">
        <f>0.0005*VLOOKUP(A44,Detailed_estimation!$A$6:$AF$179,2,FALSE)</f>
        <v>2793.306</v>
      </c>
      <c r="O44" s="31">
        <f>0.0001*VLOOKUP(A44,Detailed_estimation!$A$6:$AF$179,2,FALSE)</f>
        <v>558.66120000000001</v>
      </c>
      <c r="P44" s="32"/>
    </row>
    <row r="45" spans="1:16" x14ac:dyDescent="0.35">
      <c r="A45" t="s">
        <v>54</v>
      </c>
      <c r="B45" s="45">
        <f>VLOOKUP(A45,Detailed_estimation!$A$6:$AH$179,33)/1000000</f>
        <v>383.70648917063312</v>
      </c>
      <c r="C45" s="53">
        <f>IF(VLOOKUP(A45,Detailed_estimation!$A$6:$AH$179,34,FALSE)&gt;0,VLOOKUP(A45,Detailed_estimation!$A$6:$AH$179,34,FALSE),"")</f>
        <v>7.0967963819693336E-2</v>
      </c>
      <c r="D45" s="45">
        <f>VLOOKUP(A45,Detailed_estimation!$A$6:$AJ$179,35)/1000000</f>
        <v>371.42788151717286</v>
      </c>
      <c r="E45" s="59">
        <f>IF(VLOOKUP(A45,Detailed_estimation!$A$6:$AJ$179,36,FALSE)&gt;0,VLOOKUP(A45,Detailed_estimation!$A$6:$AJ$179,36,FALSE),"")</f>
        <v>6.8696988977463153E-2</v>
      </c>
      <c r="F45" s="10">
        <f>VLOOKUP(A45,Detailed_estimation!$A$6:$AF$179,3, FALSE)</f>
        <v>102307.9780903175</v>
      </c>
      <c r="G45" s="10">
        <f>VLOOKUP(A45,Detailed_estimation!$A$6:$AF$179,5,FALSE)</f>
        <v>172634.47470163609</v>
      </c>
      <c r="H45" s="10">
        <f>VLOOKUP(A45,Detailed_estimation!$A$6:$AF$179,7,FALSE)</f>
        <v>400140.62621791149</v>
      </c>
      <c r="I45" s="10">
        <f>VLOOKUP(A45,Detailed_estimation!$A$6:$AF$179,9,FALSE)</f>
        <v>681354.43603964907</v>
      </c>
      <c r="J45" s="31">
        <f>VLOOKUP(A45,Detailed_estimation!$A$6:$AF$179,11,FALSE)</f>
        <v>1732281.9637858239</v>
      </c>
      <c r="K45" s="10">
        <f>0.01*VLOOKUP(A45,Detailed_estimation!$A$6:$AF$179,2,FALSE)</f>
        <v>104245.6</v>
      </c>
      <c r="L45" s="10">
        <f>0.005*VLOOKUP(A45,Detailed_estimation!$A$6:$AF$179,2,FALSE)</f>
        <v>52122.8</v>
      </c>
      <c r="M45" s="10">
        <f>0.001*VLOOKUP(A45,Detailed_estimation!$A$6:$AF$179,2,FALSE)</f>
        <v>10424.56</v>
      </c>
      <c r="N45" s="10">
        <f>0.0005*VLOOKUP(A45,Detailed_estimation!$A$6:$AF$179,2,FALSE)</f>
        <v>5212.28</v>
      </c>
      <c r="O45" s="31">
        <f>0.0001*VLOOKUP(A45,Detailed_estimation!$A$6:$AF$179,2,FALSE)</f>
        <v>1042.4560000000001</v>
      </c>
      <c r="P45" s="32"/>
    </row>
    <row r="46" spans="1:16" x14ac:dyDescent="0.35">
      <c r="A46" t="s">
        <v>55</v>
      </c>
      <c r="B46" s="45">
        <f>VLOOKUP(A46,Detailed_estimation!$A$6:$AH$179,33)/1000000</f>
        <v>422.3864357195298</v>
      </c>
      <c r="C46" s="53">
        <f>IF(VLOOKUP(A46,Detailed_estimation!$A$6:$AH$179,34,FALSE)&gt;0,VLOOKUP(A46,Detailed_estimation!$A$6:$AH$179,34,FALSE),"")</f>
        <v>8.3533280349395667E-2</v>
      </c>
      <c r="D46" s="45">
        <f>VLOOKUP(A46,Detailed_estimation!$A$6:$AJ$179,35)/1000000</f>
        <v>408.87006977650481</v>
      </c>
      <c r="E46" s="59">
        <f>IF(VLOOKUP(A46,Detailed_estimation!$A$6:$AJ$179,36,FALSE)&gt;0,VLOOKUP(A46,Detailed_estimation!$A$6:$AJ$179,36,FALSE),"")</f>
        <v>8.0860215378214986E-2</v>
      </c>
      <c r="F46" s="10">
        <f>VLOOKUP(A46,Detailed_estimation!$A$6:$AF$179,3, FALSE)</f>
        <v>58192.84531030769</v>
      </c>
      <c r="G46" s="10">
        <f>VLOOKUP(A46,Detailed_estimation!$A$6:$AF$179,5,FALSE)</f>
        <v>108239.784492644</v>
      </c>
      <c r="H46" s="10">
        <f>VLOOKUP(A46,Detailed_estimation!$A$6:$AF$179,7,FALSE)</f>
        <v>312604.79085967381</v>
      </c>
      <c r="I46" s="10">
        <f>VLOOKUP(A46,Detailed_estimation!$A$6:$AF$179,9,FALSE)</f>
        <v>594115.50517467328</v>
      </c>
      <c r="J46" s="31">
        <f>VLOOKUP(A46,Detailed_estimation!$A$6:$AF$179,11,FALSE)</f>
        <v>1605059.3211344511</v>
      </c>
      <c r="K46" s="10">
        <f>0.01*VLOOKUP(A46,Detailed_estimation!$A$6:$AF$179,2,FALSE)</f>
        <v>131435.54</v>
      </c>
      <c r="L46" s="10">
        <f>0.005*VLOOKUP(A46,Detailed_estimation!$A$6:$AF$179,2,FALSE)</f>
        <v>65717.77</v>
      </c>
      <c r="M46" s="10">
        <f>0.001*VLOOKUP(A46,Detailed_estimation!$A$6:$AF$179,2,FALSE)</f>
        <v>13143.554</v>
      </c>
      <c r="N46" s="10">
        <f>0.0005*VLOOKUP(A46,Detailed_estimation!$A$6:$AF$179,2,FALSE)</f>
        <v>6571.777</v>
      </c>
      <c r="O46" s="31">
        <f>0.0001*VLOOKUP(A46,Detailed_estimation!$A$6:$AF$179,2,FALSE)</f>
        <v>1314.3554000000001</v>
      </c>
      <c r="P46" s="32"/>
    </row>
    <row r="47" spans="1:16" x14ac:dyDescent="0.35">
      <c r="A47" t="s">
        <v>56</v>
      </c>
      <c r="B47" s="45">
        <f>VLOOKUP(A47,Detailed_estimation!$A$6:$AH$179,33)/1000000</f>
        <v>39613.784016533784</v>
      </c>
      <c r="C47" s="53">
        <f>IF(VLOOKUP(A47,Detailed_estimation!$A$6:$AH$179,34,FALSE)&gt;0,VLOOKUP(A47,Detailed_estimation!$A$6:$AH$179,34,FALSE),"")</f>
        <v>0.1340635827351748</v>
      </c>
      <c r="D47" s="45">
        <f>VLOOKUP(A47,Detailed_estimation!$A$6:$AJ$179,35)/1000000</f>
        <v>38346.142928004701</v>
      </c>
      <c r="E47" s="59">
        <f>IF(VLOOKUP(A47,Detailed_estimation!$A$6:$AJ$179,36,FALSE)&gt;0,VLOOKUP(A47,Detailed_estimation!$A$6:$AJ$179,36,FALSE),"")</f>
        <v>0.12977354808764921</v>
      </c>
      <c r="F47" s="10">
        <f>VLOOKUP(A47,Detailed_estimation!$A$6:$AF$179,3, FALSE)</f>
        <v>3211801.610623844</v>
      </c>
      <c r="G47" s="10">
        <f>VLOOKUP(A47,Detailed_estimation!$A$6:$AF$179,5,FALSE)</f>
        <v>5328258.1762232035</v>
      </c>
      <c r="H47" s="10">
        <f>VLOOKUP(A47,Detailed_estimation!$A$6:$AF$179,7,FALSE)</f>
        <v>11942500.62386029</v>
      </c>
      <c r="I47" s="10">
        <f>VLOOKUP(A47,Detailed_estimation!$A$6:$AF$179,9,FALSE)</f>
        <v>19935718.43332525</v>
      </c>
      <c r="J47" s="31">
        <f>VLOOKUP(A47,Detailed_estimation!$A$6:$AF$179,11,FALSE)</f>
        <v>49188054.198915146</v>
      </c>
      <c r="K47" s="10">
        <f>0.01*VLOOKUP(A47,Detailed_estimation!$A$6:$AF$179,2,FALSE)</f>
        <v>306159.62</v>
      </c>
      <c r="L47" s="10">
        <f>0.005*VLOOKUP(A47,Detailed_estimation!$A$6:$AF$179,2,FALSE)</f>
        <v>153079.81</v>
      </c>
      <c r="M47" s="10">
        <f>0.001*VLOOKUP(A47,Detailed_estimation!$A$6:$AF$179,2,FALSE)</f>
        <v>30615.962</v>
      </c>
      <c r="N47" s="10">
        <f>0.0005*VLOOKUP(A47,Detailed_estimation!$A$6:$AF$179,2,FALSE)</f>
        <v>15307.981</v>
      </c>
      <c r="O47" s="31">
        <f>0.0001*VLOOKUP(A47,Detailed_estimation!$A$6:$AF$179,2,FALSE)</f>
        <v>3061.5962</v>
      </c>
      <c r="P47" s="32"/>
    </row>
    <row r="48" spans="1:16" s="4" customFormat="1" x14ac:dyDescent="0.35">
      <c r="A48" t="s">
        <v>57</v>
      </c>
      <c r="B48" s="45">
        <f>VLOOKUP(A48,Detailed_estimation!$A$6:$AH$179,33)/1000000</f>
        <v>9.326613413179933</v>
      </c>
      <c r="C48" s="53">
        <f>IF(VLOOKUP(A48,Detailed_estimation!$A$6:$AH$179,34,FALSE)&gt;0,VLOOKUP(A48,Detailed_estimation!$A$6:$AH$179,34,FALSE),"")</f>
        <v>2.9781663269813127E-2</v>
      </c>
      <c r="D48" s="45">
        <f>VLOOKUP(A48,Detailed_estimation!$A$6:$AJ$179,35)/1000000</f>
        <v>9.0281617839581738</v>
      </c>
      <c r="E48" s="59">
        <f>IF(VLOOKUP(A48,Detailed_estimation!$A$6:$AJ$179,36,FALSE)&gt;0,VLOOKUP(A48,Detailed_estimation!$A$6:$AJ$179,36,FALSE),"")</f>
        <v>2.8828650045179108E-2</v>
      </c>
      <c r="F48" s="10">
        <f>VLOOKUP(A48,Detailed_estimation!$A$6:$AF$179,3, FALSE)</f>
        <v>55317.90104417027</v>
      </c>
      <c r="G48" s="10">
        <f>VLOOKUP(A48,Detailed_estimation!$A$6:$AF$179,5,FALSE)</f>
        <v>96725.074470159365</v>
      </c>
      <c r="H48" s="10">
        <f>VLOOKUP(A48,Detailed_estimation!$A$6:$AF$179,7,FALSE)</f>
        <v>245640.41759523531</v>
      </c>
      <c r="I48" s="10">
        <f>VLOOKUP(A48,Detailed_estimation!$A$6:$AF$179,9,FALSE)</f>
        <v>439416.87890145049</v>
      </c>
      <c r="J48" s="31">
        <f>VLOOKUP(A48,Detailed_estimation!$A$6:$AF$179,11,FALSE)</f>
        <v>1168739.761192834</v>
      </c>
      <c r="K48" s="10">
        <f>0.01*VLOOKUP(A48,Detailed_estimation!$A$6:$AF$179,2,FALSE)</f>
        <v>3850.37</v>
      </c>
      <c r="L48" s="10">
        <f>0.005*VLOOKUP(A48,Detailed_estimation!$A$6:$AF$179,2,FALSE)</f>
        <v>1925.1849999999999</v>
      </c>
      <c r="M48" s="10">
        <f>0.001*VLOOKUP(A48,Detailed_estimation!$A$6:$AF$179,2,FALSE)</f>
        <v>385.03700000000003</v>
      </c>
      <c r="N48" s="10">
        <f>0.0005*VLOOKUP(A48,Detailed_estimation!$A$6:$AF$179,2,FALSE)</f>
        <v>192.51850000000002</v>
      </c>
      <c r="O48" s="31">
        <f>0.0001*VLOOKUP(A48,Detailed_estimation!$A$6:$AF$179,2,FALSE)</f>
        <v>38.503700000000002</v>
      </c>
      <c r="P48" s="34"/>
    </row>
    <row r="49" spans="1:16" x14ac:dyDescent="0.35">
      <c r="A49" t="s">
        <v>58</v>
      </c>
      <c r="B49" s="45">
        <f>VLOOKUP(A49,Detailed_estimation!$A$6:$AH$179,33)/1000000</f>
        <v>54.913387058784842</v>
      </c>
      <c r="C49" s="53" t="str">
        <f>IF(VLOOKUP(A49,Detailed_estimation!$A$6:$AH$179,34,FALSE)&gt;0,VLOOKUP(A49,Detailed_estimation!$A$6:$AH$179,34,FALSE),"")</f>
        <v/>
      </c>
      <c r="D49" s="45">
        <f>VLOOKUP(A49,Detailed_estimation!$A$6:$AJ$179,35)/1000000</f>
        <v>53.156158672903722</v>
      </c>
      <c r="E49" s="59" t="str">
        <f>IF(VLOOKUP(A49,Detailed_estimation!$A$6:$AJ$179,36,FALSE)&gt;0,VLOOKUP(A49,Detailed_estimation!$A$6:$AJ$179,36,FALSE),"")</f>
        <v/>
      </c>
      <c r="F49" s="10">
        <f>VLOOKUP(A49,Detailed_estimation!$A$6:$AF$179,3, FALSE)</f>
        <v>35299.096491778262</v>
      </c>
      <c r="G49" s="10">
        <f>VLOOKUP(A49,Detailed_estimation!$A$6:$AF$179,5,FALSE)</f>
        <v>71816.097882526446</v>
      </c>
      <c r="H49" s="10">
        <f>VLOOKUP(A49,Detailed_estimation!$A$6:$AF$179,7,FALSE)</f>
        <v>246546.66030586671</v>
      </c>
      <c r="I49" s="10">
        <f>VLOOKUP(A49,Detailed_estimation!$A$6:$AF$179,9,FALSE)</f>
        <v>488364.37134121341</v>
      </c>
      <c r="J49" s="31">
        <f>VLOOKUP(A49,Detailed_estimation!$A$6:$AF$179,11,FALSE)</f>
        <v>1277529.1929509719</v>
      </c>
      <c r="K49" s="10">
        <f>0.01*VLOOKUP(A49,Detailed_estimation!$A$6:$AF$179,2,FALSE)</f>
        <v>22087.07</v>
      </c>
      <c r="L49" s="10">
        <f>0.005*VLOOKUP(A49,Detailed_estimation!$A$6:$AF$179,2,FALSE)</f>
        <v>11043.535</v>
      </c>
      <c r="M49" s="10">
        <f>0.001*VLOOKUP(A49,Detailed_estimation!$A$6:$AF$179,2,FALSE)</f>
        <v>2208.7069999999999</v>
      </c>
      <c r="N49" s="10">
        <f>0.0005*VLOOKUP(A49,Detailed_estimation!$A$6:$AF$179,2,FALSE)</f>
        <v>1104.3534999999999</v>
      </c>
      <c r="O49" s="31">
        <f>0.0001*VLOOKUP(A49,Detailed_estimation!$A$6:$AF$179,2,FALSE)</f>
        <v>220.8707</v>
      </c>
      <c r="P49" s="32"/>
    </row>
    <row r="50" spans="1:16" s="4" customFormat="1" x14ac:dyDescent="0.35">
      <c r="A50" t="s">
        <v>59</v>
      </c>
      <c r="B50" s="45">
        <f>VLOOKUP(A50,Detailed_estimation!$A$6:$AH$179,33)/1000000</f>
        <v>116.09439485357173</v>
      </c>
      <c r="C50" s="53">
        <f>IF(VLOOKUP(A50,Detailed_estimation!$A$6:$AH$179,34,FALSE)&gt;0,VLOOKUP(A50,Detailed_estimation!$A$6:$AH$179,34,FALSE),"")</f>
        <v>0.1110169179874165</v>
      </c>
      <c r="D50" s="45">
        <f>VLOOKUP(A50,Detailed_estimation!$A$6:$AJ$179,35)/1000000</f>
        <v>112.37937421825742</v>
      </c>
      <c r="E50" s="59">
        <f>IF(VLOOKUP(A50,Detailed_estimation!$A$6:$AJ$179,36,FALSE)&gt;0,VLOOKUP(A50,Detailed_estimation!$A$6:$AJ$179,36,FALSE),"")</f>
        <v>0.10746437661181917</v>
      </c>
      <c r="F50" s="10">
        <f>VLOOKUP(A50,Detailed_estimation!$A$6:$AF$179,3, FALSE)</f>
        <v>35040.015953534363</v>
      </c>
      <c r="G50" s="10">
        <f>VLOOKUP(A50,Detailed_estimation!$A$6:$AF$179,5,FALSE)</f>
        <v>61621.018025321537</v>
      </c>
      <c r="H50" s="10">
        <f>VLOOKUP(A50,Detailed_estimation!$A$6:$AF$179,7,FALSE)</f>
        <v>156668.94684108961</v>
      </c>
      <c r="I50" s="10">
        <f>VLOOKUP(A50,Detailed_estimation!$A$6:$AF$179,9,FALSE)</f>
        <v>285913.82015814778</v>
      </c>
      <c r="J50" s="31">
        <f>VLOOKUP(A50,Detailed_estimation!$A$6:$AF$179,11,FALSE)</f>
        <v>766954.73029084376</v>
      </c>
      <c r="K50" s="10">
        <f>0.01*VLOOKUP(A50,Detailed_estimation!$A$6:$AF$179,2,FALSE)</f>
        <v>73877.960000000006</v>
      </c>
      <c r="L50" s="10">
        <f>0.005*VLOOKUP(A50,Detailed_estimation!$A$6:$AF$179,2,FALSE)</f>
        <v>36938.980000000003</v>
      </c>
      <c r="M50" s="10">
        <f>0.001*VLOOKUP(A50,Detailed_estimation!$A$6:$AF$179,2,FALSE)</f>
        <v>7387.7960000000003</v>
      </c>
      <c r="N50" s="10">
        <f>0.0005*VLOOKUP(A50,Detailed_estimation!$A$6:$AF$179,2,FALSE)</f>
        <v>3693.8980000000001</v>
      </c>
      <c r="O50" s="31">
        <f>0.0001*VLOOKUP(A50,Detailed_estimation!$A$6:$AF$179,2,FALSE)</f>
        <v>738.77960000000007</v>
      </c>
      <c r="P50" s="34"/>
    </row>
    <row r="51" spans="1:16" x14ac:dyDescent="0.35">
      <c r="A51" t="s">
        <v>60</v>
      </c>
      <c r="B51" s="45">
        <f>VLOOKUP(A51,Detailed_estimation!$A$6:$AH$179,33)/1000000</f>
        <v>5032.3130270105212</v>
      </c>
      <c r="C51" s="53">
        <f>IF(VLOOKUP(A51,Detailed_estimation!$A$6:$AH$179,34,FALSE)&gt;0,VLOOKUP(A51,Detailed_estimation!$A$6:$AH$179,34,FALSE),"")</f>
        <v>7.7743697480899987E-2</v>
      </c>
      <c r="D51" s="45">
        <f>VLOOKUP(A51,Detailed_estimation!$A$6:$AJ$179,35)/1000000</f>
        <v>4871.2790101461842</v>
      </c>
      <c r="E51" s="59">
        <f>IF(VLOOKUP(A51,Detailed_estimation!$A$6:$AJ$179,36,FALSE)&gt;0,VLOOKUP(A51,Detailed_estimation!$A$6:$AJ$179,36,FALSE),"")</f>
        <v>7.5255899161511181E-2</v>
      </c>
      <c r="F51" s="10">
        <f>VLOOKUP(A51,Detailed_estimation!$A$6:$AF$179,3, FALSE)</f>
        <v>363021.47009458789</v>
      </c>
      <c r="G51" s="10">
        <f>VLOOKUP(A51,Detailed_estimation!$A$6:$AF$179,5,FALSE)</f>
        <v>731670.71533520916</v>
      </c>
      <c r="H51" s="10">
        <f>VLOOKUP(A51,Detailed_estimation!$A$6:$AF$179,7,FALSE)</f>
        <v>2479516.2081678011</v>
      </c>
      <c r="I51" s="10">
        <f>VLOOKUP(A51,Detailed_estimation!$A$6:$AF$179,9,FALSE)</f>
        <v>4921637.0325618973</v>
      </c>
      <c r="J51" s="31">
        <f>VLOOKUP(A51,Detailed_estimation!$A$6:$AF$179,11,FALSE)</f>
        <v>12893656.294788931</v>
      </c>
      <c r="K51" s="10">
        <f>0.01*VLOOKUP(A51,Detailed_estimation!$A$6:$AF$179,2,FALSE)</f>
        <v>148052.86000000002</v>
      </c>
      <c r="L51" s="10">
        <f>0.005*VLOOKUP(A51,Detailed_estimation!$A$6:$AF$179,2,FALSE)</f>
        <v>74026.430000000008</v>
      </c>
      <c r="M51" s="10">
        <f>0.001*VLOOKUP(A51,Detailed_estimation!$A$6:$AF$179,2,FALSE)</f>
        <v>14805.286</v>
      </c>
      <c r="N51" s="10">
        <f>0.0005*VLOOKUP(A51,Detailed_estimation!$A$6:$AF$179,2,FALSE)</f>
        <v>7402.643</v>
      </c>
      <c r="O51" s="31">
        <f>0.0001*VLOOKUP(A51,Detailed_estimation!$A$6:$AF$179,2,FALSE)</f>
        <v>1480.5286000000001</v>
      </c>
      <c r="P51" s="32"/>
    </row>
    <row r="52" spans="1:16" x14ac:dyDescent="0.35">
      <c r="A52" t="s">
        <v>61</v>
      </c>
      <c r="B52" s="45">
        <f>VLOOKUP(A52,Detailed_estimation!$A$6:$AH$179,33)/1000000</f>
        <v>642917.1200625049</v>
      </c>
      <c r="C52" s="53">
        <f>IF(VLOOKUP(A52,Detailed_estimation!$A$6:$AH$179,34,FALSE)&gt;0,VLOOKUP(A52,Detailed_estimation!$A$6:$AH$179,34,FALSE),"")</f>
        <v>0.48152944183631213</v>
      </c>
      <c r="D52" s="45">
        <f>VLOOKUP(A52,Detailed_estimation!$A$6:$AJ$179,35)/1000000</f>
        <v>622343.7722205047</v>
      </c>
      <c r="E52" s="59">
        <f>IF(VLOOKUP(A52,Detailed_estimation!$A$6:$AJ$179,36,FALSE)&gt;0,VLOOKUP(A52,Detailed_estimation!$A$6:$AJ$179,36,FALSE),"")</f>
        <v>0.46612049969755021</v>
      </c>
      <c r="F52" s="10">
        <f>VLOOKUP(A52,Detailed_estimation!$A$6:$AF$179,3, FALSE)</f>
        <v>854429.60443546518</v>
      </c>
      <c r="G52" s="10">
        <f>VLOOKUP(A52,Detailed_estimation!$A$6:$AF$179,5,FALSE)</f>
        <v>1210956.3318150919</v>
      </c>
      <c r="H52" s="10">
        <f>VLOOKUP(A52,Detailed_estimation!$A$6:$AF$179,7,FALSE)</f>
        <v>2272908.0009039659</v>
      </c>
      <c r="I52" s="10">
        <f>VLOOKUP(A52,Detailed_estimation!$A$6:$AF$179,9,FALSE)</f>
        <v>4021752.6143126348</v>
      </c>
      <c r="J52" s="31">
        <f>VLOOKUP(A52,Detailed_estimation!$A$6:$AF$179,11,FALSE)</f>
        <v>17804460.97382652</v>
      </c>
      <c r="K52" s="10">
        <f>0.01*VLOOKUP(A52,Detailed_estimation!$A$6:$AF$179,2,FALSE)</f>
        <v>11175258.880000001</v>
      </c>
      <c r="L52" s="10">
        <f>0.005*VLOOKUP(A52,Detailed_estimation!$A$6:$AF$179,2,FALSE)</f>
        <v>5587629.4400000004</v>
      </c>
      <c r="M52" s="10">
        <f>0.001*VLOOKUP(A52,Detailed_estimation!$A$6:$AF$179,2,FALSE)</f>
        <v>1117525.888</v>
      </c>
      <c r="N52" s="10">
        <f>0.0005*VLOOKUP(A52,Detailed_estimation!$A$6:$AF$179,2,FALSE)</f>
        <v>558762.94400000002</v>
      </c>
      <c r="O52" s="31">
        <f>0.0001*VLOOKUP(A52,Detailed_estimation!$A$6:$AF$179,2,FALSE)</f>
        <v>111752.58880000001</v>
      </c>
      <c r="P52" s="32"/>
    </row>
    <row r="53" spans="1:16" x14ac:dyDescent="0.35">
      <c r="A53" t="s">
        <v>62</v>
      </c>
      <c r="B53" s="45">
        <f>VLOOKUP(A53,Detailed_estimation!$A$6:$AH$179,33)/1000000</f>
        <v>2686.4065187122337</v>
      </c>
      <c r="C53" s="53">
        <f>IF(VLOOKUP(A53,Detailed_estimation!$A$6:$AH$179,34,FALSE)&gt;0,VLOOKUP(A53,Detailed_estimation!$A$6:$AH$179,34,FALSE),"")</f>
        <v>5.2672293502320791E-2</v>
      </c>
      <c r="D53" s="45">
        <f>VLOOKUP(A53,Detailed_estimation!$A$6:$AJ$179,35)/1000000</f>
        <v>2600.4415101134418</v>
      </c>
      <c r="E53" s="59">
        <f>IF(VLOOKUP(A53,Detailed_estimation!$A$6:$AJ$179,36,FALSE)&gt;0,VLOOKUP(A53,Detailed_estimation!$A$6:$AJ$179,36,FALSE),"")</f>
        <v>5.098678011024653E-2</v>
      </c>
      <c r="F53" s="10">
        <f>VLOOKUP(A53,Detailed_estimation!$A$6:$AF$179,3, FALSE)</f>
        <v>101907.5722970863</v>
      </c>
      <c r="G53" s="10">
        <f>VLOOKUP(A53,Detailed_estimation!$A$6:$AF$179,5,FALSE)</f>
        <v>177501.0980163792</v>
      </c>
      <c r="H53" s="10">
        <f>VLOOKUP(A53,Detailed_estimation!$A$6:$AF$179,7,FALSE)</f>
        <v>433365.7456441588</v>
      </c>
      <c r="I53" s="10">
        <f>VLOOKUP(A53,Detailed_estimation!$A$6:$AF$179,9,FALSE)</f>
        <v>771254.28702421999</v>
      </c>
      <c r="J53" s="31">
        <f>VLOOKUP(A53,Detailed_estimation!$A$6:$AF$179,11,FALSE)</f>
        <v>2032209.642066262</v>
      </c>
      <c r="K53" s="10">
        <f>0.01*VLOOKUP(A53,Detailed_estimation!$A$6:$AF$179,2,FALSE)</f>
        <v>367841.60000000003</v>
      </c>
      <c r="L53" s="10">
        <f>0.005*VLOOKUP(A53,Detailed_estimation!$A$6:$AF$179,2,FALSE)</f>
        <v>183920.80000000002</v>
      </c>
      <c r="M53" s="10">
        <f>0.001*VLOOKUP(A53,Detailed_estimation!$A$6:$AF$179,2,FALSE)</f>
        <v>36784.160000000003</v>
      </c>
      <c r="N53" s="10">
        <f>0.0005*VLOOKUP(A53,Detailed_estimation!$A$6:$AF$179,2,FALSE)</f>
        <v>18392.080000000002</v>
      </c>
      <c r="O53" s="31">
        <f>0.0001*VLOOKUP(A53,Detailed_estimation!$A$6:$AF$179,2,FALSE)</f>
        <v>3678.4160000000002</v>
      </c>
      <c r="P53" s="32"/>
    </row>
    <row r="54" spans="1:16" x14ac:dyDescent="0.35">
      <c r="A54" t="s">
        <v>63</v>
      </c>
      <c r="B54" s="45">
        <f>VLOOKUP(A54,Detailed_estimation!$A$6:$AH$179,33)/1000000</f>
        <v>11.740161313663876</v>
      </c>
      <c r="C54" s="53" t="str">
        <f>IF(VLOOKUP(A54,Detailed_estimation!$A$6:$AH$179,34,FALSE)&gt;0,VLOOKUP(A54,Detailed_estimation!$A$6:$AH$179,34,FALSE),"")</f>
        <v/>
      </c>
      <c r="D54" s="45">
        <f>VLOOKUP(A54,Detailed_estimation!$A$6:$AJ$179,35)/1000000</f>
        <v>11.364476151626631</v>
      </c>
      <c r="E54" s="59" t="str">
        <f>IF(VLOOKUP(A54,Detailed_estimation!$A$6:$AJ$179,36,FALSE)&gt;0,VLOOKUP(A54,Detailed_estimation!$A$6:$AJ$179,36,FALSE),"")</f>
        <v/>
      </c>
      <c r="F54" s="10">
        <f>VLOOKUP(A54,Detailed_estimation!$A$6:$AF$179,3, FALSE)</f>
        <v>55412.593984568499</v>
      </c>
      <c r="G54" s="10">
        <f>VLOOKUP(A54,Detailed_estimation!$A$6:$AF$179,5,FALSE)</f>
        <v>99375.812638752846</v>
      </c>
      <c r="H54" s="10">
        <f>VLOOKUP(A54,Detailed_estimation!$A$6:$AF$179,7,FALSE)</f>
        <v>264511.52836629952</v>
      </c>
      <c r="I54" s="10">
        <f>VLOOKUP(A54,Detailed_estimation!$A$6:$AF$179,9,FALSE)</f>
        <v>487826.73777188302</v>
      </c>
      <c r="J54" s="31">
        <f>VLOOKUP(A54,Detailed_estimation!$A$6:$AF$179,11,FALSE)</f>
        <v>1311994.323739961</v>
      </c>
      <c r="K54" s="10">
        <f>0.01*VLOOKUP(A54,Detailed_estimation!$A$6:$AF$179,2,FALSE)</f>
        <v>4376.76</v>
      </c>
      <c r="L54" s="10">
        <f>0.005*VLOOKUP(A54,Detailed_estimation!$A$6:$AF$179,2,FALSE)</f>
        <v>2188.38</v>
      </c>
      <c r="M54" s="10">
        <f>0.001*VLOOKUP(A54,Detailed_estimation!$A$6:$AF$179,2,FALSE)</f>
        <v>437.67599999999999</v>
      </c>
      <c r="N54" s="10">
        <f>0.0005*VLOOKUP(A54,Detailed_estimation!$A$6:$AF$179,2,FALSE)</f>
        <v>218.83799999999999</v>
      </c>
      <c r="O54" s="31">
        <f>0.0001*VLOOKUP(A54,Detailed_estimation!$A$6:$AF$179,2,FALSE)</f>
        <v>43.767600000000002</v>
      </c>
      <c r="P54" s="32"/>
    </row>
    <row r="55" spans="1:16" x14ac:dyDescent="0.35">
      <c r="A55" t="s">
        <v>64</v>
      </c>
      <c r="B55" s="45">
        <f>VLOOKUP(A55,Detailed_estimation!$A$6:$AH$179,33)/1000000</f>
        <v>126.393626861844</v>
      </c>
      <c r="C55" s="53">
        <f>IF(VLOOKUP(A55,Detailed_estimation!$A$6:$AH$179,34,FALSE)&gt;0,VLOOKUP(A55,Detailed_estimation!$A$6:$AH$179,34,FALSE),"")</f>
        <v>0.14129738573178691</v>
      </c>
      <c r="D55" s="45">
        <f>VLOOKUP(A55,Detailed_estimation!$A$6:$AJ$179,35)/1000000</f>
        <v>122.34903080226499</v>
      </c>
      <c r="E55" s="59">
        <f>IF(VLOOKUP(A55,Detailed_estimation!$A$6:$AJ$179,36,FALSE)&gt;0,VLOOKUP(A55,Detailed_estimation!$A$6:$AJ$179,36,FALSE),"")</f>
        <v>0.13677586938836972</v>
      </c>
      <c r="F55" s="10">
        <f>VLOOKUP(A55,Detailed_estimation!$A$6:$AF$179,3, FALSE)</f>
        <v>66424.226661522349</v>
      </c>
      <c r="G55" s="10">
        <f>VLOOKUP(A55,Detailed_estimation!$A$6:$AF$179,5,FALSE)</f>
        <v>130777.74566030889</v>
      </c>
      <c r="H55" s="10">
        <f>VLOOKUP(A55,Detailed_estimation!$A$6:$AF$179,7,FALSE)</f>
        <v>425461.2249672421</v>
      </c>
      <c r="I55" s="10">
        <f>VLOOKUP(A55,Detailed_estimation!$A$6:$AF$179,9,FALSE)</f>
        <v>836213.70883997437</v>
      </c>
      <c r="J55" s="31">
        <f>VLOOKUP(A55,Detailed_estimation!$A$6:$AF$179,11,FALSE)</f>
        <v>2231034.7362291911</v>
      </c>
      <c r="K55" s="10">
        <f>0.01*VLOOKUP(A55,Detailed_estimation!$A$6:$AF$179,2,FALSE)</f>
        <v>29020.57</v>
      </c>
      <c r="L55" s="10">
        <f>0.005*VLOOKUP(A55,Detailed_estimation!$A$6:$AF$179,2,FALSE)</f>
        <v>14510.285</v>
      </c>
      <c r="M55" s="10">
        <f>0.001*VLOOKUP(A55,Detailed_estimation!$A$6:$AF$179,2,FALSE)</f>
        <v>2902.0570000000002</v>
      </c>
      <c r="N55" s="10">
        <f>0.0005*VLOOKUP(A55,Detailed_estimation!$A$6:$AF$179,2,FALSE)</f>
        <v>1451.0285000000001</v>
      </c>
      <c r="O55" s="31">
        <f>0.0001*VLOOKUP(A55,Detailed_estimation!$A$6:$AF$179,2,FALSE)</f>
        <v>290.20570000000004</v>
      </c>
      <c r="P55" s="32"/>
    </row>
    <row r="56" spans="1:16" x14ac:dyDescent="0.35">
      <c r="A56" t="s">
        <v>65</v>
      </c>
      <c r="B56" s="45">
        <f>VLOOKUP(A56,Detailed_estimation!$A$6:$AH$179,33)/1000000</f>
        <v>830.7774262936199</v>
      </c>
      <c r="C56" s="53">
        <f>IF(VLOOKUP(A56,Detailed_estimation!$A$6:$AH$179,34,FALSE)&gt;0,VLOOKUP(A56,Detailed_estimation!$A$6:$AH$179,34,FALSE),"")</f>
        <v>7.7567172148006874E-2</v>
      </c>
      <c r="D56" s="45">
        <f>VLOOKUP(A56,Detailed_estimation!$A$6:$AJ$179,35)/1000000</f>
        <v>804.1925486522241</v>
      </c>
      <c r="E56" s="59">
        <f>IF(VLOOKUP(A56,Detailed_estimation!$A$6:$AJ$179,36,FALSE)&gt;0,VLOOKUP(A56,Detailed_estimation!$A$6:$AJ$179,36,FALSE),"")</f>
        <v>7.5085022639270665E-2</v>
      </c>
      <c r="F56" s="10">
        <f>VLOOKUP(A56,Detailed_estimation!$A$6:$AF$179,3, FALSE)</f>
        <v>398540.52073095151</v>
      </c>
      <c r="G56" s="10">
        <f>VLOOKUP(A56,Detailed_estimation!$A$6:$AF$179,5,FALSE)</f>
        <v>740895.98753823678</v>
      </c>
      <c r="H56" s="10">
        <f>VLOOKUP(A56,Detailed_estimation!$A$6:$AF$179,7,FALSE)</f>
        <v>2139754.791968402</v>
      </c>
      <c r="I56" s="10">
        <f>VLOOKUP(A56,Detailed_estimation!$A$6:$AF$179,9,FALSE)</f>
        <v>4066660.7826279281</v>
      </c>
      <c r="J56" s="31">
        <f>VLOOKUP(A56,Detailed_estimation!$A$6:$AF$179,11,FALSE)</f>
        <v>10986462.71863557</v>
      </c>
      <c r="K56" s="10">
        <f>0.01*VLOOKUP(A56,Detailed_estimation!$A$6:$AF$179,2,FALSE)</f>
        <v>37675.79</v>
      </c>
      <c r="L56" s="10">
        <f>0.005*VLOOKUP(A56,Detailed_estimation!$A$6:$AF$179,2,FALSE)</f>
        <v>18837.895</v>
      </c>
      <c r="M56" s="10">
        <f>0.001*VLOOKUP(A56,Detailed_estimation!$A$6:$AF$179,2,FALSE)</f>
        <v>3767.5790000000002</v>
      </c>
      <c r="N56" s="10">
        <f>0.0005*VLOOKUP(A56,Detailed_estimation!$A$6:$AF$179,2,FALSE)</f>
        <v>1883.7895000000001</v>
      </c>
      <c r="O56" s="31">
        <f>0.0001*VLOOKUP(A56,Detailed_estimation!$A$6:$AF$179,2,FALSE)</f>
        <v>376.75790000000001</v>
      </c>
      <c r="P56" s="32"/>
    </row>
    <row r="57" spans="1:16" x14ac:dyDescent="0.35">
      <c r="A57" t="s">
        <v>66</v>
      </c>
      <c r="B57" s="45">
        <f>VLOOKUP(A57,Detailed_estimation!$A$6:$AH$179,33)/1000000</f>
        <v>283.23614414605555</v>
      </c>
      <c r="C57" s="53">
        <f>IF(VLOOKUP(A57,Detailed_estimation!$A$6:$AH$179,34,FALSE)&gt;0,VLOOKUP(A57,Detailed_estimation!$A$6:$AH$179,34,FALSE),"")</f>
        <v>3.5872474156650659E-2</v>
      </c>
      <c r="D57" s="45">
        <f>VLOOKUP(A57,Detailed_estimation!$A$6:$AJ$179,35)/1000000</f>
        <v>274.17258753338183</v>
      </c>
      <c r="E57" s="59">
        <f>IF(VLOOKUP(A57,Detailed_estimation!$A$6:$AJ$179,36,FALSE)&gt;0,VLOOKUP(A57,Detailed_estimation!$A$6:$AJ$179,36,FALSE),"")</f>
        <v>3.4724554983637843E-2</v>
      </c>
      <c r="F57" s="10">
        <f>VLOOKUP(A57,Detailed_estimation!$A$6:$AF$179,3, FALSE)</f>
        <v>50879.955480402074</v>
      </c>
      <c r="G57" s="10">
        <f>VLOOKUP(A57,Detailed_estimation!$A$6:$AF$179,5,FALSE)</f>
        <v>88194.321619690789</v>
      </c>
      <c r="H57" s="10">
        <f>VLOOKUP(A57,Detailed_estimation!$A$6:$AF$179,7,FALSE)</f>
        <v>218519.27753112401</v>
      </c>
      <c r="I57" s="10">
        <f>VLOOKUP(A57,Detailed_estimation!$A$6:$AF$179,9,FALSE)</f>
        <v>387294.60435225017</v>
      </c>
      <c r="J57" s="31">
        <f>VLOOKUP(A57,Detailed_estimation!$A$6:$AF$179,11,FALSE)</f>
        <v>1029028.164655269</v>
      </c>
      <c r="K57" s="10">
        <f>0.01*VLOOKUP(A57,Detailed_estimation!$A$6:$AF$179,2,FALSE)</f>
        <v>133334.64000000001</v>
      </c>
      <c r="L57" s="10">
        <f>0.005*VLOOKUP(A57,Detailed_estimation!$A$6:$AF$179,2,FALSE)</f>
        <v>66667.320000000007</v>
      </c>
      <c r="M57" s="10">
        <f>0.001*VLOOKUP(A57,Detailed_estimation!$A$6:$AF$179,2,FALSE)</f>
        <v>13333.464</v>
      </c>
      <c r="N57" s="10">
        <f>0.0005*VLOOKUP(A57,Detailed_estimation!$A$6:$AF$179,2,FALSE)</f>
        <v>6666.732</v>
      </c>
      <c r="O57" s="31">
        <f>0.0001*VLOOKUP(A57,Detailed_estimation!$A$6:$AF$179,2,FALSE)</f>
        <v>1333.3464000000001</v>
      </c>
      <c r="P57" s="32"/>
    </row>
    <row r="58" spans="1:16" x14ac:dyDescent="0.35">
      <c r="A58" t="s">
        <v>67</v>
      </c>
      <c r="B58" s="45">
        <f>VLOOKUP(A58,Detailed_estimation!$A$6:$AH$179,33)/1000000</f>
        <v>1818.5372214174083</v>
      </c>
      <c r="C58" s="53">
        <f>IF(VLOOKUP(A58,Detailed_estimation!$A$6:$AH$179,34,FALSE)&gt;0,VLOOKUP(A58,Detailed_estimation!$A$6:$AH$179,34,FALSE),"")</f>
        <v>1.9592644791815102E-2</v>
      </c>
      <c r="D58" s="45">
        <f>VLOOKUP(A58,Detailed_estimation!$A$6:$AJ$179,35)/1000000</f>
        <v>1760.344030332051</v>
      </c>
      <c r="E58" s="59">
        <f>IF(VLOOKUP(A58,Detailed_estimation!$A$6:$AJ$179,36,FALSE)&gt;0,VLOOKUP(A58,Detailed_estimation!$A$6:$AJ$179,36,FALSE),"")</f>
        <v>1.8965680158477015E-2</v>
      </c>
      <c r="F58" s="10">
        <f>VLOOKUP(A58,Detailed_estimation!$A$6:$AF$179,3, FALSE)</f>
        <v>1424270.728407572</v>
      </c>
      <c r="G58" s="10">
        <f>VLOOKUP(A58,Detailed_estimation!$A$6:$AF$179,5,FALSE)</f>
        <v>2394979.0905915671</v>
      </c>
      <c r="H58" s="10">
        <f>VLOOKUP(A58,Detailed_estimation!$A$6:$AF$179,7,FALSE)</f>
        <v>5539777.3380740248</v>
      </c>
      <c r="I58" s="10">
        <f>VLOOKUP(A58,Detailed_estimation!$A$6:$AF$179,9,FALSE)</f>
        <v>9374964.0352314077</v>
      </c>
      <c r="J58" s="31">
        <f>VLOOKUP(A58,Detailed_estimation!$A$6:$AF$179,11,FALSE)</f>
        <v>24007769.195725389</v>
      </c>
      <c r="K58" s="10">
        <f>0.01*VLOOKUP(A58,Detailed_estimation!$A$6:$AF$179,2,FALSE)</f>
        <v>32677.420000000002</v>
      </c>
      <c r="L58" s="10">
        <f>0.005*VLOOKUP(A58,Detailed_estimation!$A$6:$AF$179,2,FALSE)</f>
        <v>16338.710000000001</v>
      </c>
      <c r="M58" s="10">
        <f>0.001*VLOOKUP(A58,Detailed_estimation!$A$6:$AF$179,2,FALSE)</f>
        <v>3267.7420000000002</v>
      </c>
      <c r="N58" s="10">
        <f>0.0005*VLOOKUP(A58,Detailed_estimation!$A$6:$AF$179,2,FALSE)</f>
        <v>1633.8710000000001</v>
      </c>
      <c r="O58" s="31">
        <f>0.0001*VLOOKUP(A58,Detailed_estimation!$A$6:$AF$179,2,FALSE)</f>
        <v>326.77420000000001</v>
      </c>
      <c r="P58" s="32"/>
    </row>
    <row r="59" spans="1:16" x14ac:dyDescent="0.35">
      <c r="A59" t="s">
        <v>68</v>
      </c>
      <c r="B59" s="45">
        <f>VLOOKUP(A59,Detailed_estimation!$A$6:$AH$179,33)/1000000</f>
        <v>636.08429104171921</v>
      </c>
      <c r="C59" s="53"/>
      <c r="D59" s="45">
        <f>VLOOKUP(A59,Detailed_estimation!$A$6:$AJ$179,35)/1000000</f>
        <v>615.72959372838409</v>
      </c>
      <c r="E59" s="59"/>
      <c r="F59" s="10">
        <f>VLOOKUP(A59,Detailed_estimation!$A$6:$AF$179,3, FALSE)</f>
        <v>226064.42559999999</v>
      </c>
      <c r="G59" s="10">
        <f>VLOOKUP(A59,Detailed_estimation!$A$6:$AF$179,5,FALSE)</f>
        <v>373754.49279999989</v>
      </c>
      <c r="H59" s="10">
        <f>VLOOKUP(A59,Detailed_estimation!$A$6:$AF$179,7,FALSE)</f>
        <v>833203.4047999999</v>
      </c>
      <c r="I59" s="10">
        <f>VLOOKUP(A59,Detailed_estimation!$A$6:$AF$179,9,FALSE)</f>
        <v>1388709.6703999999</v>
      </c>
      <c r="J59" s="31">
        <f>VLOOKUP(A59,Detailed_estimation!$A$6:$AF$179,11,FALSE)</f>
        <v>3426401.9712</v>
      </c>
      <c r="K59" s="10">
        <f>0.01*VLOOKUP(A59,Detailed_estimation!$A$6:$AF$179,2,FALSE)</f>
        <v>88391.71</v>
      </c>
      <c r="L59" s="10">
        <f>0.005*VLOOKUP(A59,Detailed_estimation!$A$6:$AF$179,2,FALSE)</f>
        <v>44195.855000000003</v>
      </c>
      <c r="M59" s="10">
        <f>0.001*VLOOKUP(A59,Detailed_estimation!$A$6:$AF$179,2,FALSE)</f>
        <v>8839.1710000000003</v>
      </c>
      <c r="N59" s="10">
        <f>0.0005*VLOOKUP(A59,Detailed_estimation!$A$6:$AF$179,2,FALSE)</f>
        <v>4419.5855000000001</v>
      </c>
      <c r="O59" s="31">
        <f>0.0001*VLOOKUP(A59,Detailed_estimation!$A$6:$AF$179,2,FALSE)</f>
        <v>883.9171</v>
      </c>
      <c r="P59" s="32"/>
    </row>
    <row r="60" spans="1:16" x14ac:dyDescent="0.35">
      <c r="A60" t="s">
        <v>69</v>
      </c>
      <c r="B60" s="45">
        <f>VLOOKUP(A60,Detailed_estimation!$A$6:$AH$179,33)/1000000</f>
        <v>262.38888788093834</v>
      </c>
      <c r="C60" s="53" t="str">
        <f>IF(VLOOKUP(A60,Detailed_estimation!$A$6:$AH$179,34,FALSE)&gt;0,VLOOKUP(A60,Detailed_estimation!$A$6:$AH$179,34,FALSE),"")</f>
        <v/>
      </c>
      <c r="D60" s="45">
        <f>VLOOKUP(A60,Detailed_estimation!$A$6:$AJ$179,35)/1000000</f>
        <v>253.99244346874832</v>
      </c>
      <c r="E60" s="59" t="str">
        <f>IF(VLOOKUP(A60,Detailed_estimation!$A$6:$AJ$179,36,FALSE)&gt;0,VLOOKUP(A60,Detailed_estimation!$A$6:$AJ$179,36,FALSE),"")</f>
        <v/>
      </c>
      <c r="F60" s="10">
        <f>VLOOKUP(A60,Detailed_estimation!$A$6:$AF$179,3, FALSE)</f>
        <v>1917865.8642344859</v>
      </c>
      <c r="G60" s="10">
        <f>VLOOKUP(A60,Detailed_estimation!$A$6:$AF$179,5,FALSE)</f>
        <v>3479891.117727764</v>
      </c>
      <c r="H60" s="10">
        <f>VLOOKUP(A60,Detailed_estimation!$A$6:$AF$179,7,FALSE)</f>
        <v>4178152.3928177189</v>
      </c>
      <c r="I60" s="10">
        <f>VLOOKUP(A60,Detailed_estimation!$A$6:$AF$179,9,FALSE)</f>
        <v>4269261.106942079</v>
      </c>
      <c r="J60" s="31">
        <f>VLOOKUP(A60,Detailed_estimation!$A$6:$AF$179,11,FALSE)</f>
        <v>4297245.3476695232</v>
      </c>
      <c r="K60" s="10">
        <f>0.01*VLOOKUP(A60,Detailed_estimation!$A$6:$AF$179,2,FALSE)</f>
        <v>6996.16</v>
      </c>
      <c r="L60" s="10">
        <f>0.005*VLOOKUP(A60,Detailed_estimation!$A$6:$AF$179,2,FALSE)</f>
        <v>3498.08</v>
      </c>
      <c r="M60" s="10">
        <f>0.001*VLOOKUP(A60,Detailed_estimation!$A$6:$AF$179,2,FALSE)</f>
        <v>699.61599999999999</v>
      </c>
      <c r="N60" s="10">
        <f>0.0005*VLOOKUP(A60,Detailed_estimation!$A$6:$AF$179,2,FALSE)</f>
        <v>349.80799999999999</v>
      </c>
      <c r="O60" s="31">
        <f>0.0001*VLOOKUP(A60,Detailed_estimation!$A$6:$AF$179,2,FALSE)</f>
        <v>69.961600000000004</v>
      </c>
      <c r="P60" s="32"/>
    </row>
    <row r="61" spans="1:16" x14ac:dyDescent="0.35">
      <c r="A61" t="s">
        <v>70</v>
      </c>
      <c r="B61" s="45">
        <f>VLOOKUP(A61,Detailed_estimation!$A$6:$AH$179,33)/1000000</f>
        <v>4206.0320035762634</v>
      </c>
      <c r="C61" s="53">
        <f>IF(VLOOKUP(A61,Detailed_estimation!$A$6:$AH$179,34,FALSE)&gt;0,VLOOKUP(A61,Detailed_estimation!$A$6:$AH$179,34,FALSE),"")</f>
        <v>8.2317246582686909E-2</v>
      </c>
      <c r="D61" s="45">
        <f>VLOOKUP(A61,Detailed_estimation!$A$6:$AJ$179,35)/1000000</f>
        <v>4071.4389794618228</v>
      </c>
      <c r="E61" s="59">
        <f>IF(VLOOKUP(A61,Detailed_estimation!$A$6:$AJ$179,36,FALSE)&gt;0,VLOOKUP(A61,Detailed_estimation!$A$6:$AJ$179,36,FALSE),"")</f>
        <v>7.9683094692040934E-2</v>
      </c>
      <c r="F61" s="10">
        <f>VLOOKUP(A61,Detailed_estimation!$A$6:$AF$179,3, FALSE)</f>
        <v>760050.25188417733</v>
      </c>
      <c r="G61" s="10">
        <f>VLOOKUP(A61,Detailed_estimation!$A$6:$AF$179,5,FALSE)</f>
        <v>1238648.352326656</v>
      </c>
      <c r="H61" s="10">
        <f>VLOOKUP(A61,Detailed_estimation!$A$6:$AF$179,7,FALSE)</f>
        <v>2732794.410280427</v>
      </c>
      <c r="I61" s="10">
        <f>VLOOKUP(A61,Detailed_estimation!$A$6:$AF$179,9,FALSE)</f>
        <v>4386035.1269731363</v>
      </c>
      <c r="J61" s="31">
        <f>VLOOKUP(A61,Detailed_estimation!$A$6:$AF$179,11,FALSE)</f>
        <v>10314576.54579258</v>
      </c>
      <c r="K61" s="10">
        <f>0.01*VLOOKUP(A61,Detailed_estimation!$A$6:$AF$179,2,FALSE)</f>
        <v>83167.75</v>
      </c>
      <c r="L61" s="10">
        <f>0.005*VLOOKUP(A61,Detailed_estimation!$A$6:$AF$179,2,FALSE)</f>
        <v>41583.875</v>
      </c>
      <c r="M61" s="10">
        <f>0.001*VLOOKUP(A61,Detailed_estimation!$A$6:$AF$179,2,FALSE)</f>
        <v>8316.7749999999996</v>
      </c>
      <c r="N61" s="10">
        <f>0.0005*VLOOKUP(A61,Detailed_estimation!$A$6:$AF$179,2,FALSE)</f>
        <v>4158.3874999999998</v>
      </c>
      <c r="O61" s="31">
        <f>0.0001*VLOOKUP(A61,Detailed_estimation!$A$6:$AF$179,2,FALSE)</f>
        <v>831.67750000000001</v>
      </c>
      <c r="P61" s="32"/>
    </row>
    <row r="62" spans="1:16" x14ac:dyDescent="0.35">
      <c r="A62" t="s">
        <v>71</v>
      </c>
      <c r="B62" s="45">
        <f>VLOOKUP(A62,Detailed_estimation!$A$6:$AH$179,33)/1000000</f>
        <v>260.87014919275822</v>
      </c>
      <c r="C62" s="53">
        <f>IF(VLOOKUP(A62,Detailed_estimation!$A$6:$AH$179,34,FALSE)&gt;0,VLOOKUP(A62,Detailed_estimation!$A$6:$AH$179,34,FALSE),"")</f>
        <v>5.5509889640018503E-2</v>
      </c>
      <c r="D62" s="45">
        <f>VLOOKUP(A62,Detailed_estimation!$A$6:$AJ$179,35)/1000000</f>
        <v>252.52230441858993</v>
      </c>
      <c r="E62" s="59">
        <f>IF(VLOOKUP(A62,Detailed_estimation!$A$6:$AJ$179,36,FALSE)&gt;0,VLOOKUP(A62,Detailed_estimation!$A$6:$AJ$179,36,FALSE),"")</f>
        <v>5.3733573171537909E-2</v>
      </c>
      <c r="F62" s="10">
        <f>VLOOKUP(A62,Detailed_estimation!$A$6:$AF$179,3, FALSE)</f>
        <v>14391.43925335054</v>
      </c>
      <c r="G62" s="10">
        <f>VLOOKUP(A62,Detailed_estimation!$A$6:$AF$179,5,FALSE)</f>
        <v>25091.812263168398</v>
      </c>
      <c r="H62" s="10">
        <f>VLOOKUP(A62,Detailed_estimation!$A$6:$AF$179,7,FALSE)</f>
        <v>62093.707246305938</v>
      </c>
      <c r="I62" s="10">
        <f>VLOOKUP(A62,Detailed_estimation!$A$6:$AF$179,9,FALSE)</f>
        <v>111084.0903972606</v>
      </c>
      <c r="J62" s="31">
        <f>VLOOKUP(A62,Detailed_estimation!$A$6:$AF$179,11,FALSE)</f>
        <v>293297.30768964149</v>
      </c>
      <c r="K62" s="10">
        <f>0.01*VLOOKUP(A62,Detailed_estimation!$A$6:$AF$179,2,FALSE)</f>
        <v>426422.60000000003</v>
      </c>
      <c r="L62" s="10">
        <f>0.005*VLOOKUP(A62,Detailed_estimation!$A$6:$AF$179,2,FALSE)</f>
        <v>213211.30000000002</v>
      </c>
      <c r="M62" s="10">
        <f>0.001*VLOOKUP(A62,Detailed_estimation!$A$6:$AF$179,2,FALSE)</f>
        <v>42642.26</v>
      </c>
      <c r="N62" s="10">
        <f>0.0005*VLOOKUP(A62,Detailed_estimation!$A$6:$AF$179,2,FALSE)</f>
        <v>21321.13</v>
      </c>
      <c r="O62" s="31">
        <f>0.0001*VLOOKUP(A62,Detailed_estimation!$A$6:$AF$179,2,FALSE)</f>
        <v>4264.2260000000006</v>
      </c>
      <c r="P62" s="32"/>
    </row>
    <row r="63" spans="1:16" x14ac:dyDescent="0.35">
      <c r="A63" t="s">
        <v>72</v>
      </c>
      <c r="B63" s="45">
        <f>VLOOKUP(A63,Detailed_estimation!$A$6:$AH$179,33)/1000000</f>
        <v>6206.6850973553046</v>
      </c>
      <c r="C63" s="53">
        <f>IF(VLOOKUP(A63,Detailed_estimation!$A$6:$AH$179,34,FALSE)&gt;0,VLOOKUP(A63,Detailed_estimation!$A$6:$AH$179,34,FALSE),"")</f>
        <v>5.0938220831970263E-2</v>
      </c>
      <c r="D63" s="45">
        <f>VLOOKUP(A63,Detailed_estimation!$A$6:$AJ$179,35)/1000000</f>
        <v>6008.0711742399353</v>
      </c>
      <c r="E63" s="59">
        <f>IF(VLOOKUP(A63,Detailed_estimation!$A$6:$AJ$179,36,FALSE)&gt;0,VLOOKUP(A63,Detailed_estimation!$A$6:$AJ$179,36,FALSE),"")</f>
        <v>4.9308197765347214E-2</v>
      </c>
      <c r="F63" s="10">
        <f>VLOOKUP(A63,Detailed_estimation!$A$6:$AF$179,3, FALSE)</f>
        <v>2501622.687111374</v>
      </c>
      <c r="G63" s="10">
        <f>VLOOKUP(A63,Detailed_estimation!$A$6:$AF$179,5,FALSE)</f>
        <v>4014392.9371263678</v>
      </c>
      <c r="H63" s="10">
        <f>VLOOKUP(A63,Detailed_estimation!$A$6:$AF$179,7,FALSE)</f>
        <v>10205269.976230079</v>
      </c>
      <c r="I63" s="10">
        <f>VLOOKUP(A63,Detailed_estimation!$A$6:$AF$179,9,FALSE)</f>
        <v>17640183.34882316</v>
      </c>
      <c r="J63" s="31">
        <f>VLOOKUP(A63,Detailed_estimation!$A$6:$AF$179,11,FALSE)</f>
        <v>50176008.603943758</v>
      </c>
      <c r="K63" s="10">
        <f>0.01*VLOOKUP(A63,Detailed_estimation!$A$6:$AF$179,2,FALSE)</f>
        <v>45671.53</v>
      </c>
      <c r="L63" s="10">
        <f>0.005*VLOOKUP(A63,Detailed_estimation!$A$6:$AF$179,2,FALSE)</f>
        <v>22835.764999999999</v>
      </c>
      <c r="M63" s="10">
        <f>0.001*VLOOKUP(A63,Detailed_estimation!$A$6:$AF$179,2,FALSE)</f>
        <v>4567.1530000000002</v>
      </c>
      <c r="N63" s="10">
        <f>0.0005*VLOOKUP(A63,Detailed_estimation!$A$6:$AF$179,2,FALSE)</f>
        <v>2283.5765000000001</v>
      </c>
      <c r="O63" s="31">
        <f>0.0001*VLOOKUP(A63,Detailed_estimation!$A$6:$AF$179,2,FALSE)</f>
        <v>456.71530000000001</v>
      </c>
      <c r="P63" s="32"/>
    </row>
    <row r="64" spans="1:16" x14ac:dyDescent="0.35">
      <c r="A64" t="s">
        <v>73</v>
      </c>
      <c r="B64" s="45">
        <f>VLOOKUP(A64,Detailed_estimation!$A$6:$AH$179,33)/1000000</f>
        <v>24.708722651487609</v>
      </c>
      <c r="C64" s="53" t="str">
        <f>IF(VLOOKUP(A64,Detailed_estimation!$A$6:$AH$179,34,FALSE)&gt;0,VLOOKUP(A64,Detailed_estimation!$A$6:$AH$179,34,FALSE),"")</f>
        <v/>
      </c>
      <c r="D64" s="45">
        <f>VLOOKUP(A64,Detailed_estimation!$A$6:$AJ$179,35)/1000000</f>
        <v>23.918043526640002</v>
      </c>
      <c r="E64" s="59" t="str">
        <f>IF(VLOOKUP(A64,Detailed_estimation!$A$6:$AJ$179,36,FALSE)&gt;0,VLOOKUP(A64,Detailed_estimation!$A$6:$AJ$179,36,FALSE),"")</f>
        <v/>
      </c>
      <c r="F64" s="10">
        <f>VLOOKUP(A64,Detailed_estimation!$A$6:$AF$179,3, FALSE)</f>
        <v>80147.076359372179</v>
      </c>
      <c r="G64" s="10">
        <f>VLOOKUP(A64,Detailed_estimation!$A$6:$AF$179,5,FALSE)</f>
        <v>142556.29324563671</v>
      </c>
      <c r="H64" s="10">
        <f>VLOOKUP(A64,Detailed_estimation!$A$6:$AF$179,7,FALSE)</f>
        <v>370313.64091269579</v>
      </c>
      <c r="I64" s="10">
        <f>VLOOKUP(A64,Detailed_estimation!$A$6:$AF$179,9,FALSE)</f>
        <v>670905.18660239095</v>
      </c>
      <c r="J64" s="31">
        <f>VLOOKUP(A64,Detailed_estimation!$A$6:$AF$179,11,FALSE)</f>
        <v>1778800.2339448121</v>
      </c>
      <c r="K64" s="10">
        <f>0.01*VLOOKUP(A64,Detailed_estimation!$A$6:$AF$179,2,FALSE)</f>
        <v>6662.4400000000005</v>
      </c>
      <c r="L64" s="10">
        <f>0.005*VLOOKUP(A64,Detailed_estimation!$A$6:$AF$179,2,FALSE)</f>
        <v>3331.2200000000003</v>
      </c>
      <c r="M64" s="10">
        <f>0.001*VLOOKUP(A64,Detailed_estimation!$A$6:$AF$179,2,FALSE)</f>
        <v>666.24400000000003</v>
      </c>
      <c r="N64" s="10">
        <f>0.0005*VLOOKUP(A64,Detailed_estimation!$A$6:$AF$179,2,FALSE)</f>
        <v>333.12200000000001</v>
      </c>
      <c r="O64" s="31">
        <f>0.0001*VLOOKUP(A64,Detailed_estimation!$A$6:$AF$179,2,FALSE)</f>
        <v>66.624400000000009</v>
      </c>
      <c r="P64" s="32"/>
    </row>
    <row r="65" spans="1:16" x14ac:dyDescent="0.35">
      <c r="A65" t="s">
        <v>74</v>
      </c>
      <c r="B65" s="45">
        <f>VLOOKUP(A65,Detailed_estimation!$A$6:$AH$179,33)/1000000</f>
        <v>513.87906252781556</v>
      </c>
      <c r="C65" s="53">
        <f>IF(VLOOKUP(A65,Detailed_estimation!$A$6:$AH$179,34,FALSE)&gt;0,VLOOKUP(A65,Detailed_estimation!$A$6:$AH$179,34,FALSE),"")</f>
        <v>3.2663729479348626E-2</v>
      </c>
      <c r="D65" s="45">
        <f>VLOOKUP(A65,Detailed_estimation!$A$6:$AJ$179,35)/1000000</f>
        <v>497.43493252692542</v>
      </c>
      <c r="E65" s="59">
        <f>IF(VLOOKUP(A65,Detailed_estimation!$A$6:$AJ$179,36,FALSE)&gt;0,VLOOKUP(A65,Detailed_estimation!$A$6:$AJ$179,36,FALSE),"")</f>
        <v>3.1618490136009467E-2</v>
      </c>
      <c r="F65" s="10">
        <f>VLOOKUP(A65,Detailed_estimation!$A$6:$AF$179,3, FALSE)</f>
        <v>226289.92925185131</v>
      </c>
      <c r="G65" s="10">
        <f>VLOOKUP(A65,Detailed_estimation!$A$6:$AF$179,5,FALSE)</f>
        <v>391206.09779174923</v>
      </c>
      <c r="H65" s="10">
        <f>VLOOKUP(A65,Detailed_estimation!$A$6:$AF$179,7,FALSE)</f>
        <v>956044.69274653262</v>
      </c>
      <c r="I65" s="10">
        <f>VLOOKUP(A65,Detailed_estimation!$A$6:$AF$179,9,FALSE)</f>
        <v>1698262.25360681</v>
      </c>
      <c r="J65" s="31">
        <f>VLOOKUP(A65,Detailed_estimation!$A$6:$AF$179,11,FALSE)</f>
        <v>4415517.2885558372</v>
      </c>
      <c r="K65" s="10">
        <f>0.01*VLOOKUP(A65,Detailed_estimation!$A$6:$AF$179,2,FALSE)</f>
        <v>72151.320000000007</v>
      </c>
      <c r="L65" s="10">
        <f>0.005*VLOOKUP(A65,Detailed_estimation!$A$6:$AF$179,2,FALSE)</f>
        <v>36075.660000000003</v>
      </c>
      <c r="M65" s="10">
        <f>0.001*VLOOKUP(A65,Detailed_estimation!$A$6:$AF$179,2,FALSE)</f>
        <v>7215.1320000000005</v>
      </c>
      <c r="N65" s="10">
        <f>0.0005*VLOOKUP(A65,Detailed_estimation!$A$6:$AF$179,2,FALSE)</f>
        <v>3607.5660000000003</v>
      </c>
      <c r="O65" s="31">
        <f>0.0001*VLOOKUP(A65,Detailed_estimation!$A$6:$AF$179,2,FALSE)</f>
        <v>721.51319999999998</v>
      </c>
      <c r="P65" s="32"/>
    </row>
    <row r="66" spans="1:16" x14ac:dyDescent="0.35">
      <c r="A66" t="s">
        <v>75</v>
      </c>
      <c r="B66" s="45">
        <f>VLOOKUP(A66,Detailed_estimation!$A$6:$AH$179,33)/1000000</f>
        <v>294.62322763844884</v>
      </c>
      <c r="C66" s="53">
        <f>IF(VLOOKUP(A66,Detailed_estimation!$A$6:$AH$179,34,FALSE)&gt;0,VLOOKUP(A66,Detailed_estimation!$A$6:$AH$179,34,FALSE),"")</f>
        <v>1.6701693083567368E-2</v>
      </c>
      <c r="D66" s="45">
        <f>VLOOKUP(A66,Detailed_estimation!$A$6:$AJ$179,35)/1000000</f>
        <v>285.19528435401844</v>
      </c>
      <c r="E66" s="59">
        <f>IF(VLOOKUP(A66,Detailed_estimation!$A$6:$AJ$179,36,FALSE)&gt;0,VLOOKUP(A66,Detailed_estimation!$A$6:$AJ$179,36,FALSE),"")</f>
        <v>1.6167238904893213E-2</v>
      </c>
      <c r="F66" s="10">
        <f>VLOOKUP(A66,Detailed_estimation!$A$6:$AF$179,3, FALSE)</f>
        <v>85559.1</v>
      </c>
      <c r="G66" s="10">
        <f>VLOOKUP(A66,Detailed_estimation!$A$6:$AF$179,5,FALSE)</f>
        <v>140715.5</v>
      </c>
      <c r="H66" s="10">
        <f>VLOOKUP(A66,Detailed_estimation!$A$6:$AF$179,7,FALSE)</f>
        <v>314410.90000000002</v>
      </c>
      <c r="I66" s="10">
        <f>VLOOKUP(A66,Detailed_estimation!$A$6:$AF$179,9,FALSE)</f>
        <v>516651.5</v>
      </c>
      <c r="J66" s="31">
        <f>VLOOKUP(A66,Detailed_estimation!$A$6:$AF$179,11,FALSE)</f>
        <v>1284268.8</v>
      </c>
      <c r="K66" s="10">
        <f>0.01*VLOOKUP(A66,Detailed_estimation!$A$6:$AF$179,2,FALSE)</f>
        <v>118088.68000000001</v>
      </c>
      <c r="L66" s="10">
        <f>0.005*VLOOKUP(A66,Detailed_estimation!$A$6:$AF$179,2,FALSE)</f>
        <v>59044.340000000004</v>
      </c>
      <c r="M66" s="10">
        <f>0.001*VLOOKUP(A66,Detailed_estimation!$A$6:$AF$179,2,FALSE)</f>
        <v>11808.868</v>
      </c>
      <c r="N66" s="10">
        <f>0.0005*VLOOKUP(A66,Detailed_estimation!$A$6:$AF$179,2,FALSE)</f>
        <v>5904.4340000000002</v>
      </c>
      <c r="O66" s="31">
        <f>0.0001*VLOOKUP(A66,Detailed_estimation!$A$6:$AF$179,2,FALSE)</f>
        <v>1180.8868</v>
      </c>
      <c r="P66" s="32"/>
    </row>
    <row r="67" spans="1:16" x14ac:dyDescent="0.35">
      <c r="A67" t="s">
        <v>76</v>
      </c>
      <c r="B67" s="45">
        <f>VLOOKUP(A67,Detailed_estimation!$A$6:$AH$179,33)/1000000</f>
        <v>3633.3744941160198</v>
      </c>
      <c r="C67" s="53">
        <f>IF(VLOOKUP(A67,Detailed_estimation!$A$6:$AH$179,34,FALSE)&gt;0,VLOOKUP(A67,Detailed_estimation!$A$6:$AH$179,34,FALSE),"")</f>
        <v>8.5810519711224539E-2</v>
      </c>
      <c r="D67" s="45">
        <f>VLOOKUP(A67,Detailed_estimation!$A$6:$AJ$179,35)/1000000</f>
        <v>3517.106510304307</v>
      </c>
      <c r="E67" s="59">
        <f>IF(VLOOKUP(A67,Detailed_estimation!$A$6:$AJ$179,36,FALSE)&gt;0,VLOOKUP(A67,Detailed_estimation!$A$6:$AJ$179,36,FALSE),"")</f>
        <v>8.3064583080465354E-2</v>
      </c>
      <c r="F67" s="10">
        <f>VLOOKUP(A67,Detailed_estimation!$A$6:$AF$179,3, FALSE)</f>
        <v>91315.5417813729</v>
      </c>
      <c r="G67" s="10">
        <f>VLOOKUP(A67,Detailed_estimation!$A$6:$AF$179,5,FALSE)</f>
        <v>158234.76546436449</v>
      </c>
      <c r="H67" s="10">
        <f>VLOOKUP(A67,Detailed_estimation!$A$6:$AF$179,7,FALSE)</f>
        <v>393211.31586968171</v>
      </c>
      <c r="I67" s="10">
        <f>VLOOKUP(A67,Detailed_estimation!$A$6:$AF$179,9,FALSE)</f>
        <v>697994.44529613946</v>
      </c>
      <c r="J67" s="31">
        <f>VLOOKUP(A67,Detailed_estimation!$A$6:$AF$179,11,FALSE)</f>
        <v>1848908.854772378</v>
      </c>
      <c r="K67" s="10">
        <f>0.01*VLOOKUP(A67,Detailed_estimation!$A$6:$AF$179,2,FALSE)</f>
        <v>647034.88</v>
      </c>
      <c r="L67" s="10">
        <f>0.005*VLOOKUP(A67,Detailed_estimation!$A$6:$AF$179,2,FALSE)</f>
        <v>323517.44</v>
      </c>
      <c r="M67" s="10">
        <f>0.001*VLOOKUP(A67,Detailed_estimation!$A$6:$AF$179,2,FALSE)</f>
        <v>64703.488000000005</v>
      </c>
      <c r="N67" s="10">
        <f>0.0005*VLOOKUP(A67,Detailed_estimation!$A$6:$AF$179,2,FALSE)</f>
        <v>32351.744000000002</v>
      </c>
      <c r="O67" s="31">
        <f>0.0001*VLOOKUP(A67,Detailed_estimation!$A$6:$AF$179,2,FALSE)</f>
        <v>6470.3488000000007</v>
      </c>
      <c r="P67" s="32"/>
    </row>
    <row r="68" spans="1:16" x14ac:dyDescent="0.35">
      <c r="A68" t="s">
        <v>77</v>
      </c>
      <c r="B68" s="45">
        <f>VLOOKUP(A68,Detailed_estimation!$A$6:$AH$179,33)/1000000</f>
        <v>110.53034348436681</v>
      </c>
      <c r="C68" s="53">
        <f>IF(VLOOKUP(A68,Detailed_estimation!$A$6:$AH$179,34,FALSE)&gt;0,VLOOKUP(A68,Detailed_estimation!$A$6:$AH$179,34,FALSE),"")</f>
        <v>1.711759098518589E-2</v>
      </c>
      <c r="D68" s="45">
        <f>VLOOKUP(A68,Detailed_estimation!$A$6:$AJ$179,35)/1000000</f>
        <v>106.99337249286707</v>
      </c>
      <c r="E68" s="59">
        <f>IF(VLOOKUP(A68,Detailed_estimation!$A$6:$AJ$179,36,FALSE)&gt;0,VLOOKUP(A68,Detailed_estimation!$A$6:$AJ$179,36,FALSE),"")</f>
        <v>1.6569828073659941E-2</v>
      </c>
      <c r="F68" s="10">
        <f>VLOOKUP(A68,Detailed_estimation!$A$6:$AF$179,3, FALSE)</f>
        <v>79008</v>
      </c>
      <c r="G68" s="10">
        <f>VLOOKUP(A68,Detailed_estimation!$A$6:$AF$179,5,FALSE)</f>
        <v>132207.4</v>
      </c>
      <c r="H68" s="10">
        <f>VLOOKUP(A68,Detailed_estimation!$A$6:$AF$179,7,FALSE)</f>
        <v>302202.90000000002</v>
      </c>
      <c r="I68" s="10">
        <f>VLOOKUP(A68,Detailed_estimation!$A$6:$AF$179,9,FALSE)</f>
        <v>508182.2</v>
      </c>
      <c r="J68" s="31">
        <f>VLOOKUP(A68,Detailed_estimation!$A$6:$AF$179,11,FALSE)</f>
        <v>1263730.1000000001</v>
      </c>
      <c r="K68" s="10">
        <f>0.01*VLOOKUP(A68,Detailed_estimation!$A$6:$AF$179,2,FALSE)</f>
        <v>41562.129999999997</v>
      </c>
      <c r="L68" s="10">
        <f>0.005*VLOOKUP(A68,Detailed_estimation!$A$6:$AF$179,2,FALSE)</f>
        <v>20781.064999999999</v>
      </c>
      <c r="M68" s="10">
        <f>0.001*VLOOKUP(A68,Detailed_estimation!$A$6:$AF$179,2,FALSE)</f>
        <v>4156.2129999999997</v>
      </c>
      <c r="N68" s="10">
        <f>0.0005*VLOOKUP(A68,Detailed_estimation!$A$6:$AF$179,2,FALSE)</f>
        <v>2078.1064999999999</v>
      </c>
      <c r="O68" s="31">
        <f>0.0001*VLOOKUP(A68,Detailed_estimation!$A$6:$AF$179,2,FALSE)</f>
        <v>415.62130000000002</v>
      </c>
      <c r="P68" s="32"/>
    </row>
    <row r="69" spans="1:16" x14ac:dyDescent="0.35">
      <c r="A69" t="s">
        <v>78</v>
      </c>
      <c r="B69" s="45">
        <f>VLOOKUP(A69,Detailed_estimation!$A$6:$AH$179,33)/1000000</f>
        <v>68.771843613218863</v>
      </c>
      <c r="C69" s="53">
        <f>IF(VLOOKUP(A69,Detailed_estimation!$A$6:$AH$179,34,FALSE)&gt;0,VLOOKUP(A69,Detailed_estimation!$A$6:$AH$179,34,FALSE),"")</f>
        <v>0.11942597564363554</v>
      </c>
      <c r="D69" s="45">
        <f>VLOOKUP(A69,Detailed_estimation!$A$6:$AJ$179,35)/1000000</f>
        <v>66.571144617595849</v>
      </c>
      <c r="E69" s="59">
        <f>IF(VLOOKUP(A69,Detailed_estimation!$A$6:$AJ$179,36,FALSE)&gt;0,VLOOKUP(A69,Detailed_estimation!$A$6:$AJ$179,36,FALSE),"")</f>
        <v>0.1156043444230392</v>
      </c>
      <c r="F69" s="10">
        <f>VLOOKUP(A69,Detailed_estimation!$A$6:$AF$179,3, FALSE)</f>
        <v>144936.42877980799</v>
      </c>
      <c r="G69" s="10">
        <f>VLOOKUP(A69,Detailed_estimation!$A$6:$AF$179,5,FALSE)</f>
        <v>267570.32038442697</v>
      </c>
      <c r="H69" s="10">
        <f>VLOOKUP(A69,Detailed_estimation!$A$6:$AF$179,7,FALSE)</f>
        <v>758285.34052390489</v>
      </c>
      <c r="I69" s="10">
        <f>VLOOKUP(A69,Detailed_estimation!$A$6:$AF$179,9,FALSE)</f>
        <v>1427663.8286302341</v>
      </c>
      <c r="J69" s="31">
        <f>VLOOKUP(A69,Detailed_estimation!$A$6:$AF$179,11,FALSE)</f>
        <v>3807138.701852377</v>
      </c>
      <c r="K69" s="10">
        <f>0.01*VLOOKUP(A69,Detailed_estimation!$A$6:$AF$179,2,FALSE)</f>
        <v>8815.35</v>
      </c>
      <c r="L69" s="10">
        <f>0.005*VLOOKUP(A69,Detailed_estimation!$A$6:$AF$179,2,FALSE)</f>
        <v>4407.6750000000002</v>
      </c>
      <c r="M69" s="10">
        <f>0.001*VLOOKUP(A69,Detailed_estimation!$A$6:$AF$179,2,FALSE)</f>
        <v>881.53499999999997</v>
      </c>
      <c r="N69" s="10">
        <f>0.0005*VLOOKUP(A69,Detailed_estimation!$A$6:$AF$179,2,FALSE)</f>
        <v>440.76749999999998</v>
      </c>
      <c r="O69" s="31">
        <f>0.0001*VLOOKUP(A69,Detailed_estimation!$A$6:$AF$179,2,FALSE)</f>
        <v>88.153500000000008</v>
      </c>
      <c r="P69" s="32"/>
    </row>
    <row r="70" spans="1:16" x14ac:dyDescent="0.35">
      <c r="A70" t="s">
        <v>79</v>
      </c>
      <c r="B70" s="45">
        <f>VLOOKUP(A70,Detailed_estimation!$A$6:$AH$179,33)/1000000</f>
        <v>16.793275884213507</v>
      </c>
      <c r="C70" s="53" t="str">
        <f>IF(VLOOKUP(A70,Detailed_estimation!$A$6:$AH$179,34,FALSE)&gt;0,VLOOKUP(A70,Detailed_estimation!$A$6:$AH$179,34,FALSE),"")</f>
        <v/>
      </c>
      <c r="D70" s="45">
        <f>VLOOKUP(A70,Detailed_estimation!$A$6:$AJ$179,35)/1000000</f>
        <v>16.255891055918674</v>
      </c>
      <c r="E70" s="59" t="str">
        <f>IF(VLOOKUP(A70,Detailed_estimation!$A$6:$AJ$179,36,FALSE)&gt;0,VLOOKUP(A70,Detailed_estimation!$A$6:$AJ$179,36,FALSE),"")</f>
        <v/>
      </c>
      <c r="F70" s="10">
        <f>VLOOKUP(A70,Detailed_estimation!$A$6:$AF$179,3, FALSE)</f>
        <v>25895.177446102822</v>
      </c>
      <c r="G70" s="10">
        <f>VLOOKUP(A70,Detailed_estimation!$A$6:$AF$179,5,FALSE)</f>
        <v>43841.665008291871</v>
      </c>
      <c r="H70" s="10">
        <f>VLOOKUP(A70,Detailed_estimation!$A$6:$AF$179,7,FALSE)</f>
        <v>101425.7910447761</v>
      </c>
      <c r="I70" s="10">
        <f>VLOOKUP(A70,Detailed_estimation!$A$6:$AF$179,9,FALSE)</f>
        <v>173919.2039800995</v>
      </c>
      <c r="J70" s="31">
        <f>VLOOKUP(A70,Detailed_estimation!$A$6:$AF$179,11,FALSE)</f>
        <v>454534.8258706468</v>
      </c>
      <c r="K70" s="10">
        <f>0.01*VLOOKUP(A70,Detailed_estimation!$A$6:$AF$179,2,FALSE)</f>
        <v>17940.670000000002</v>
      </c>
      <c r="L70" s="10">
        <f>0.005*VLOOKUP(A70,Detailed_estimation!$A$6:$AF$179,2,FALSE)</f>
        <v>8970.3350000000009</v>
      </c>
      <c r="M70" s="10">
        <f>0.001*VLOOKUP(A70,Detailed_estimation!$A$6:$AF$179,2,FALSE)</f>
        <v>1794.067</v>
      </c>
      <c r="N70" s="10">
        <f>0.0005*VLOOKUP(A70,Detailed_estimation!$A$6:$AF$179,2,FALSE)</f>
        <v>897.0335</v>
      </c>
      <c r="O70" s="31">
        <f>0.0001*VLOOKUP(A70,Detailed_estimation!$A$6:$AF$179,2,FALSE)</f>
        <v>179.4067</v>
      </c>
      <c r="P70" s="32"/>
    </row>
    <row r="71" spans="1:16" x14ac:dyDescent="0.35">
      <c r="A71" t="s">
        <v>80</v>
      </c>
      <c r="B71" s="45">
        <f>VLOOKUP(A71,Detailed_estimation!$A$6:$AH$179,33)/1000000</f>
        <v>442.66887304351792</v>
      </c>
      <c r="C71" s="53">
        <f>IF(VLOOKUP(A71,Detailed_estimation!$A$6:$AH$179,34,FALSE)&gt;0,VLOOKUP(A71,Detailed_estimation!$A$6:$AH$179,34,FALSE),"")</f>
        <v>4.2934213707339464E-2</v>
      </c>
      <c r="D71" s="45">
        <f>VLOOKUP(A71,Detailed_estimation!$A$6:$AJ$179,35)/1000000</f>
        <v>428.50346910612535</v>
      </c>
      <c r="E71" s="59">
        <f>IF(VLOOKUP(A71,Detailed_estimation!$A$6:$AJ$179,36,FALSE)&gt;0,VLOOKUP(A71,Detailed_estimation!$A$6:$AJ$179,36,FALSE),"")</f>
        <v>4.15603188687046E-2</v>
      </c>
      <c r="F71" s="10">
        <f>VLOOKUP(A71,Detailed_estimation!$A$6:$AF$179,3, FALSE)</f>
        <v>1187458.5949399211</v>
      </c>
      <c r="G71" s="10">
        <f>VLOOKUP(A71,Detailed_estimation!$A$6:$AF$179,5,FALSE)</f>
        <v>2247969.0187979531</v>
      </c>
      <c r="H71" s="10">
        <f>VLOOKUP(A71,Detailed_estimation!$A$6:$AF$179,7,FALSE)</f>
        <v>5716446.0371571928</v>
      </c>
      <c r="I71" s="10">
        <f>VLOOKUP(A71,Detailed_estimation!$A$6:$AF$179,9,FALSE)</f>
        <v>9457430.7684969213</v>
      </c>
      <c r="J71" s="31">
        <f>VLOOKUP(A71,Detailed_estimation!$A$6:$AF$179,11,FALSE)</f>
        <v>21035383.45027063</v>
      </c>
      <c r="K71" s="10">
        <f>0.01*VLOOKUP(A71,Detailed_estimation!$A$6:$AF$179,2,FALSE)</f>
        <v>10400.380000000001</v>
      </c>
      <c r="L71" s="10">
        <f>0.005*VLOOKUP(A71,Detailed_estimation!$A$6:$AF$179,2,FALSE)</f>
        <v>5200.1900000000005</v>
      </c>
      <c r="M71" s="10">
        <f>0.001*VLOOKUP(A71,Detailed_estimation!$A$6:$AF$179,2,FALSE)</f>
        <v>1040.038</v>
      </c>
      <c r="N71" s="10">
        <f>0.0005*VLOOKUP(A71,Detailed_estimation!$A$6:$AF$179,2,FALSE)</f>
        <v>520.01900000000001</v>
      </c>
      <c r="O71" s="31">
        <f>0.0001*VLOOKUP(A71,Detailed_estimation!$A$6:$AF$179,2,FALSE)</f>
        <v>104.0038</v>
      </c>
      <c r="P71" s="32"/>
    </row>
    <row r="72" spans="1:16" x14ac:dyDescent="0.35">
      <c r="A72" t="s">
        <v>81</v>
      </c>
      <c r="B72" s="45">
        <f>VLOOKUP(A72,Detailed_estimation!$A$6:$AH$179,33)/1000000</f>
        <v>49.039194196764107</v>
      </c>
      <c r="C72" s="53">
        <f>IF(VLOOKUP(A72,Detailed_estimation!$A$6:$AH$179,34,FALSE)&gt;0,VLOOKUP(A72,Detailed_estimation!$A$6:$AH$179,34,FALSE),"")</f>
        <v>7.3507211578810155E-2</v>
      </c>
      <c r="D72" s="45">
        <f>VLOOKUP(A72,Detailed_estimation!$A$6:$AJ$179,35)/1000000</f>
        <v>47.46993998246765</v>
      </c>
      <c r="E72" s="59">
        <f>IF(VLOOKUP(A72,Detailed_estimation!$A$6:$AJ$179,36,FALSE)&gt;0,VLOOKUP(A72,Detailed_estimation!$A$6:$AJ$179,36,FALSE),"")</f>
        <v>7.1154980808288221E-2</v>
      </c>
      <c r="F72" s="10">
        <f>VLOOKUP(A72,Detailed_estimation!$A$6:$AF$179,3, FALSE)</f>
        <v>60576.421835067908</v>
      </c>
      <c r="G72" s="10">
        <f>VLOOKUP(A72,Detailed_estimation!$A$6:$AF$179,5,FALSE)</f>
        <v>122045.1640981243</v>
      </c>
      <c r="H72" s="10">
        <f>VLOOKUP(A72,Detailed_estimation!$A$6:$AF$179,7,FALSE)</f>
        <v>413821.63525509968</v>
      </c>
      <c r="I72" s="10">
        <f>VLOOKUP(A72,Detailed_estimation!$A$6:$AF$179,9,FALSE)</f>
        <v>816842.63881549204</v>
      </c>
      <c r="J72" s="31">
        <f>VLOOKUP(A72,Detailed_estimation!$A$6:$AF$179,11,FALSE)</f>
        <v>2167667.5845409292</v>
      </c>
      <c r="K72" s="10">
        <f>0.01*VLOOKUP(A72,Detailed_estimation!$A$6:$AF$179,2,FALSE)</f>
        <v>6601.84</v>
      </c>
      <c r="L72" s="10">
        <f>0.005*VLOOKUP(A72,Detailed_estimation!$A$6:$AF$179,2,FALSE)</f>
        <v>3300.92</v>
      </c>
      <c r="M72" s="10">
        <f>0.001*VLOOKUP(A72,Detailed_estimation!$A$6:$AF$179,2,FALSE)</f>
        <v>660.18399999999997</v>
      </c>
      <c r="N72" s="10">
        <f>0.0005*VLOOKUP(A72,Detailed_estimation!$A$6:$AF$179,2,FALSE)</f>
        <v>330.09199999999998</v>
      </c>
      <c r="O72" s="31">
        <f>0.0001*VLOOKUP(A72,Detailed_estimation!$A$6:$AF$179,2,FALSE)</f>
        <v>66.0184</v>
      </c>
      <c r="P72" s="32"/>
    </row>
    <row r="73" spans="1:16" x14ac:dyDescent="0.35">
      <c r="A73" t="s">
        <v>82</v>
      </c>
      <c r="B73" s="45">
        <f>VLOOKUP(A73,Detailed_estimation!$A$6:$AH$179,33)/1000000</f>
        <v>474.57025399428073</v>
      </c>
      <c r="C73" s="53" t="str">
        <f>IF(VLOOKUP(A73,Detailed_estimation!$A$6:$AH$179,34,FALSE)&gt;0,VLOOKUP(A73,Detailed_estimation!$A$6:$AH$179,34,FALSE),"")</f>
        <v/>
      </c>
      <c r="D73" s="45">
        <f>VLOOKUP(A73,Detailed_estimation!$A$6:$AJ$179,35)/1000000</f>
        <v>459.38400586646378</v>
      </c>
      <c r="E73" s="59" t="str">
        <f>IF(VLOOKUP(A73,Detailed_estimation!$A$6:$AJ$179,36,FALSE)&gt;0,VLOOKUP(A73,Detailed_estimation!$A$6:$AJ$179,36,FALSE),"")</f>
        <v/>
      </c>
      <c r="F73" s="10">
        <f>VLOOKUP(A73,Detailed_estimation!$A$6:$AF$179,3, FALSE)</f>
        <v>21557.448095839631</v>
      </c>
      <c r="G73" s="10">
        <f>VLOOKUP(A73,Detailed_estimation!$A$6:$AF$179,5,FALSE)</f>
        <v>36497.700446616087</v>
      </c>
      <c r="H73" s="10">
        <f>VLOOKUP(A73,Detailed_estimation!$A$6:$AF$179,7,FALSE)</f>
        <v>84435.860938807004</v>
      </c>
      <c r="I73" s="10">
        <f>VLOOKUP(A73,Detailed_estimation!$A$6:$AF$179,9,FALSE)</f>
        <v>144785.83150349351</v>
      </c>
      <c r="J73" s="31">
        <f>VLOOKUP(A73,Detailed_estimation!$A$6:$AF$179,11,FALSE)</f>
        <v>378395.25793610519</v>
      </c>
      <c r="K73" s="10">
        <f>0.01*VLOOKUP(A73,Detailed_estimation!$A$6:$AF$179,2,FALSE)</f>
        <v>607682.84</v>
      </c>
      <c r="L73" s="10">
        <f>0.005*VLOOKUP(A73,Detailed_estimation!$A$6:$AF$179,2,FALSE)</f>
        <v>303841.42</v>
      </c>
      <c r="M73" s="10">
        <f>0.001*VLOOKUP(A73,Detailed_estimation!$A$6:$AF$179,2,FALSE)</f>
        <v>60768.284</v>
      </c>
      <c r="N73" s="10">
        <f>0.0005*VLOOKUP(A73,Detailed_estimation!$A$6:$AF$179,2,FALSE)</f>
        <v>30384.142</v>
      </c>
      <c r="O73" s="31">
        <f>0.0001*VLOOKUP(A73,Detailed_estimation!$A$6:$AF$179,2,FALSE)</f>
        <v>6076.8284000000003</v>
      </c>
      <c r="P73" s="32"/>
    </row>
    <row r="74" spans="1:16" x14ac:dyDescent="0.35">
      <c r="A74" t="s">
        <v>83</v>
      </c>
      <c r="B74" s="45">
        <f>VLOOKUP(A74,Detailed_estimation!$A$6:$AH$179,33)/1000000</f>
        <v>1362.0008390839362</v>
      </c>
      <c r="C74" s="53">
        <f>IF(VLOOKUP(A74,Detailed_estimation!$A$6:$AH$179,34,FALSE)&gt;0,VLOOKUP(A74,Detailed_estimation!$A$6:$AH$179,34,FALSE),"")</f>
        <v>2.2924694477081294E-2</v>
      </c>
      <c r="D74" s="45">
        <f>VLOOKUP(A74,Detailed_estimation!$A$6:$AJ$179,35)/1000000</f>
        <v>1318.4168122332501</v>
      </c>
      <c r="E74" s="59">
        <f>IF(VLOOKUP(A74,Detailed_estimation!$A$6:$AJ$179,36,FALSE)&gt;0,VLOOKUP(A74,Detailed_estimation!$A$6:$AJ$179,36,FALSE),"")</f>
        <v>2.2191104253814691E-2</v>
      </c>
      <c r="F74" s="10">
        <f>VLOOKUP(A74,Detailed_estimation!$A$6:$AF$179,3, FALSE)</f>
        <v>1519442.810265074</v>
      </c>
      <c r="G74" s="10">
        <f>VLOOKUP(A74,Detailed_estimation!$A$6:$AF$179,5,FALSE)</f>
        <v>2282098.8513102052</v>
      </c>
      <c r="H74" s="10">
        <f>VLOOKUP(A74,Detailed_estimation!$A$6:$AF$179,7,FALSE)</f>
        <v>4218576.5075808549</v>
      </c>
      <c r="I74" s="10">
        <f>VLOOKUP(A74,Detailed_estimation!$A$6:$AF$179,9,FALSE)</f>
        <v>5939892.9517586669</v>
      </c>
      <c r="J74" s="31">
        <f>VLOOKUP(A74,Detailed_estimation!$A$6:$AF$179,11,FALSE)</f>
        <v>10373665.21142731</v>
      </c>
      <c r="K74" s="10">
        <f>0.01*VLOOKUP(A74,Detailed_estimation!$A$6:$AF$179,2,FALSE)</f>
        <v>44086.12</v>
      </c>
      <c r="L74" s="10">
        <f>0.005*VLOOKUP(A74,Detailed_estimation!$A$6:$AF$179,2,FALSE)</f>
        <v>22043.06</v>
      </c>
      <c r="M74" s="10">
        <f>0.001*VLOOKUP(A74,Detailed_estimation!$A$6:$AF$179,2,FALSE)</f>
        <v>4408.6120000000001</v>
      </c>
      <c r="N74" s="10">
        <f>0.0005*VLOOKUP(A74,Detailed_estimation!$A$6:$AF$179,2,FALSE)</f>
        <v>2204.306</v>
      </c>
      <c r="O74" s="31">
        <f>0.0001*VLOOKUP(A74,Detailed_estimation!$A$6:$AF$179,2,FALSE)</f>
        <v>440.8612</v>
      </c>
      <c r="P74" s="32"/>
    </row>
    <row r="75" spans="1:16" x14ac:dyDescent="0.35">
      <c r="A75" t="s">
        <v>84</v>
      </c>
      <c r="B75" s="45">
        <f>VLOOKUP(A75,Detailed_estimation!$A$6:$AH$179,33)/1000000</f>
        <v>40524.888068990949</v>
      </c>
      <c r="C75" s="53">
        <f>IF(VLOOKUP(A75,Detailed_estimation!$A$6:$AH$179,34,FALSE)&gt;0,VLOOKUP(A75,Detailed_estimation!$A$6:$AH$179,34,FALSE),"")</f>
        <v>0.10183244482166348</v>
      </c>
      <c r="D75" s="45">
        <f>VLOOKUP(A75,Detailed_estimation!$A$6:$AJ$179,35)/1000000</f>
        <v>39228.091650783244</v>
      </c>
      <c r="E75" s="59">
        <f>IF(VLOOKUP(A75,Detailed_estimation!$A$6:$AJ$179,36,FALSE)&gt;0,VLOOKUP(A75,Detailed_estimation!$A$6:$AJ$179,36,FALSE),"")</f>
        <v>9.857380658737025E-2</v>
      </c>
      <c r="F75" s="10">
        <f>VLOOKUP(A75,Detailed_estimation!$A$6:$AF$179,3, FALSE)</f>
        <v>2493161.5981483348</v>
      </c>
      <c r="G75" s="10">
        <f>VLOOKUP(A75,Detailed_estimation!$A$6:$AF$179,5,FALSE)</f>
        <v>4263890.7695561703</v>
      </c>
      <c r="H75" s="10">
        <f>VLOOKUP(A75,Detailed_estimation!$A$6:$AF$179,7,FALSE)</f>
        <v>10460431.153015589</v>
      </c>
      <c r="I75" s="10">
        <f>VLOOKUP(A75,Detailed_estimation!$A$6:$AF$179,9,FALSE)</f>
        <v>17256506.870200139</v>
      </c>
      <c r="J75" s="31">
        <f>VLOOKUP(A75,Detailed_estimation!$A$6:$AF$179,11,FALSE)</f>
        <v>38575635.325955369</v>
      </c>
      <c r="K75" s="10">
        <f>0.01*VLOOKUP(A75,Detailed_estimation!$A$6:$AF$179,2,FALSE)</f>
        <v>527696.80000000005</v>
      </c>
      <c r="L75" s="10">
        <f>0.005*VLOOKUP(A75,Detailed_estimation!$A$6:$AF$179,2,FALSE)</f>
        <v>263848.40000000002</v>
      </c>
      <c r="M75" s="10">
        <f>0.001*VLOOKUP(A75,Detailed_estimation!$A$6:$AF$179,2,FALSE)</f>
        <v>52769.68</v>
      </c>
      <c r="N75" s="10">
        <f>0.0005*VLOOKUP(A75,Detailed_estimation!$A$6:$AF$179,2,FALSE)</f>
        <v>26384.84</v>
      </c>
      <c r="O75" s="31">
        <f>0.0001*VLOOKUP(A75,Detailed_estimation!$A$6:$AF$179,2,FALSE)</f>
        <v>5276.9679999999998</v>
      </c>
      <c r="P75" s="32"/>
    </row>
    <row r="76" spans="1:16" x14ac:dyDescent="0.35">
      <c r="A76" t="s">
        <v>85</v>
      </c>
      <c r="B76" s="45">
        <f>VLOOKUP(A76,Detailed_estimation!$A$6:$AH$179,33)/1000000</f>
        <v>94.937443984104732</v>
      </c>
      <c r="C76" s="53">
        <f>IF(VLOOKUP(A76,Detailed_estimation!$A$6:$AH$179,34,FALSE)&gt;0,VLOOKUP(A76,Detailed_estimation!$A$6:$AH$179,34,FALSE),"")</f>
        <v>5.8969681895198071E-2</v>
      </c>
      <c r="D76" s="45">
        <f>VLOOKUP(A76,Detailed_estimation!$A$6:$AJ$179,35)/1000000</f>
        <v>91.899445776613391</v>
      </c>
      <c r="E76" s="59">
        <f>IF(VLOOKUP(A76,Detailed_estimation!$A$6:$AJ$179,36,FALSE)&gt;0,VLOOKUP(A76,Detailed_estimation!$A$6:$AJ$179,36,FALSE),"")</f>
        <v>5.7082652074551737E-2</v>
      </c>
      <c r="F76" s="10">
        <f>VLOOKUP(A76,Detailed_estimation!$A$6:$AF$179,3, FALSE)</f>
        <v>213810.51552167151</v>
      </c>
      <c r="G76" s="10">
        <f>VLOOKUP(A76,Detailed_estimation!$A$6:$AF$179,5,FALSE)</f>
        <v>356761.74392561638</v>
      </c>
      <c r="H76" s="10">
        <f>VLOOKUP(A76,Detailed_estimation!$A$6:$AF$179,7,FALSE)</f>
        <v>815150.00770102465</v>
      </c>
      <c r="I76" s="10">
        <f>VLOOKUP(A76,Detailed_estimation!$A$6:$AF$179,9,FALSE)</f>
        <v>1366682.704456764</v>
      </c>
      <c r="J76" s="31">
        <f>VLOOKUP(A76,Detailed_estimation!$A$6:$AF$179,11,FALSE)</f>
        <v>3543756.0453724619</v>
      </c>
      <c r="K76" s="10">
        <f>0.01*VLOOKUP(A76,Detailed_estimation!$A$6:$AF$179,2,FALSE)</f>
        <v>13015.5</v>
      </c>
      <c r="L76" s="10">
        <f>0.005*VLOOKUP(A76,Detailed_estimation!$A$6:$AF$179,2,FALSE)</f>
        <v>6507.75</v>
      </c>
      <c r="M76" s="10">
        <f>0.001*VLOOKUP(A76,Detailed_estimation!$A$6:$AF$179,2,FALSE)</f>
        <v>1301.55</v>
      </c>
      <c r="N76" s="10">
        <f>0.0005*VLOOKUP(A76,Detailed_estimation!$A$6:$AF$179,2,FALSE)</f>
        <v>650.77499999999998</v>
      </c>
      <c r="O76" s="31">
        <f>0.0001*VLOOKUP(A76,Detailed_estimation!$A$6:$AF$179,2,FALSE)</f>
        <v>130.155</v>
      </c>
      <c r="P76" s="32"/>
    </row>
    <row r="77" spans="1:16" x14ac:dyDescent="0.35">
      <c r="A77" t="s">
        <v>86</v>
      </c>
      <c r="B77" s="45">
        <f>VLOOKUP(A77,Detailed_estimation!$A$6:$AH$179,33)/1000000</f>
        <v>7.4916555140593895</v>
      </c>
      <c r="C77" s="53" t="str">
        <f>IF(VLOOKUP(A77,Detailed_estimation!$A$6:$AH$179,34,FALSE)&gt;0,VLOOKUP(A77,Detailed_estimation!$A$6:$AH$179,34,FALSE),"")</f>
        <v/>
      </c>
      <c r="D77" s="45">
        <f>VLOOKUP(A77,Detailed_estimation!$A$6:$AJ$179,35)/1000000</f>
        <v>7.2519225376094889</v>
      </c>
      <c r="E77" s="59" t="str">
        <f>IF(VLOOKUP(A77,Detailed_estimation!$A$6:$AJ$179,36,FALSE)&gt;0,VLOOKUP(A77,Detailed_estimation!$A$6:$AJ$179,36,FALSE),"")</f>
        <v/>
      </c>
      <c r="F77" s="10">
        <f>VLOOKUP(A77,Detailed_estimation!$A$6:$AF$179,3, FALSE)</f>
        <v>16599.642573585781</v>
      </c>
      <c r="G77" s="10">
        <f>VLOOKUP(A77,Detailed_estimation!$A$6:$AF$179,5,FALSE)</f>
        <v>28023.650357410821</v>
      </c>
      <c r="H77" s="10">
        <f>VLOOKUP(A77,Detailed_estimation!$A$6:$AF$179,7,FALSE)</f>
        <v>65826.563419264407</v>
      </c>
      <c r="I77" s="10">
        <f>VLOOKUP(A77,Detailed_estimation!$A$6:$AF$179,9,FALSE)</f>
        <v>112662.30959565721</v>
      </c>
      <c r="J77" s="31">
        <f>VLOOKUP(A77,Detailed_estimation!$A$6:$AF$179,11,FALSE)</f>
        <v>291436.3066425788</v>
      </c>
      <c r="K77" s="10">
        <f>0.01*VLOOKUP(A77,Detailed_estimation!$A$6:$AF$179,2,FALSE)</f>
        <v>12382.1</v>
      </c>
      <c r="L77" s="10">
        <f>0.005*VLOOKUP(A77,Detailed_estimation!$A$6:$AF$179,2,FALSE)</f>
        <v>6191.05</v>
      </c>
      <c r="M77" s="10">
        <f>0.001*VLOOKUP(A77,Detailed_estimation!$A$6:$AF$179,2,FALSE)</f>
        <v>1238.21</v>
      </c>
      <c r="N77" s="10">
        <f>0.0005*VLOOKUP(A77,Detailed_estimation!$A$6:$AF$179,2,FALSE)</f>
        <v>619.10500000000002</v>
      </c>
      <c r="O77" s="31">
        <f>0.0001*VLOOKUP(A77,Detailed_estimation!$A$6:$AF$179,2,FALSE)</f>
        <v>123.82100000000001</v>
      </c>
      <c r="P77" s="32"/>
    </row>
    <row r="78" spans="1:16" x14ac:dyDescent="0.35">
      <c r="A78" t="s">
        <v>87</v>
      </c>
      <c r="B78" s="45">
        <f>VLOOKUP(A78,Detailed_estimation!$A$6:$AH$179,33)/1000000</f>
        <v>167.14201954766247</v>
      </c>
      <c r="C78" s="53">
        <f>IF(VLOOKUP(A78,Detailed_estimation!$A$6:$AH$179,34,FALSE)&gt;0,VLOOKUP(A78,Detailed_estimation!$A$6:$AH$179,34,FALSE),"")</f>
        <v>2.9210239662220614E-2</v>
      </c>
      <c r="D78" s="45">
        <f>VLOOKUP(A78,Detailed_estimation!$A$6:$AJ$179,35)/1000000</f>
        <v>161.79347492213725</v>
      </c>
      <c r="E78" s="59">
        <f>IF(VLOOKUP(A78,Detailed_estimation!$A$6:$AJ$179,36,FALSE)&gt;0,VLOOKUP(A78,Detailed_estimation!$A$6:$AJ$179,36,FALSE),"")</f>
        <v>2.8275511993029554E-2</v>
      </c>
      <c r="F78" s="10">
        <f>VLOOKUP(A78,Detailed_estimation!$A$6:$AF$179,3, FALSE)</f>
        <v>65061.725889264439</v>
      </c>
      <c r="G78" s="10">
        <f>VLOOKUP(A78,Detailed_estimation!$A$6:$AF$179,5,FALSE)</f>
        <v>106474.97025075321</v>
      </c>
      <c r="H78" s="10">
        <f>VLOOKUP(A78,Detailed_estimation!$A$6:$AF$179,7,FALSE)</f>
        <v>232876.14636634849</v>
      </c>
      <c r="I78" s="10">
        <f>VLOOKUP(A78,Detailed_estimation!$A$6:$AF$179,9,FALSE)</f>
        <v>382039.82222911151</v>
      </c>
      <c r="J78" s="31">
        <f>VLOOKUP(A78,Detailed_estimation!$A$6:$AF$179,11,FALSE)</f>
        <v>930724.35775110149</v>
      </c>
      <c r="K78" s="10">
        <f>0.01*VLOOKUP(A78,Detailed_estimation!$A$6:$AF$179,2,FALSE)</f>
        <v>27352.66</v>
      </c>
      <c r="L78" s="10">
        <f>0.005*VLOOKUP(A78,Detailed_estimation!$A$6:$AF$179,2,FALSE)</f>
        <v>13676.33</v>
      </c>
      <c r="M78" s="10">
        <f>0.001*VLOOKUP(A78,Detailed_estimation!$A$6:$AF$179,2,FALSE)</f>
        <v>2735.2660000000001</v>
      </c>
      <c r="N78" s="10">
        <f>0.0005*VLOOKUP(A78,Detailed_estimation!$A$6:$AF$179,2,FALSE)</f>
        <v>1367.633</v>
      </c>
      <c r="O78" s="31">
        <f>0.0001*VLOOKUP(A78,Detailed_estimation!$A$6:$AF$179,2,FALSE)</f>
        <v>273.52660000000003</v>
      </c>
      <c r="P78" s="32"/>
    </row>
    <row r="79" spans="1:16" x14ac:dyDescent="0.35">
      <c r="A79" t="s">
        <v>88</v>
      </c>
      <c r="B79" s="45">
        <f>VLOOKUP(A79,Detailed_estimation!$A$6:$AH$179,33)/1000000</f>
        <v>70488.079902268713</v>
      </c>
      <c r="C79" s="53">
        <f>IF(VLOOKUP(A79,Detailed_estimation!$A$6:$AH$179,34,FALSE)&gt;0,VLOOKUP(A79,Detailed_estimation!$A$6:$AH$179,34,FALSE),"")</f>
        <v>0.15454323680718704</v>
      </c>
      <c r="D79" s="45">
        <f>VLOOKUP(A79,Detailed_estimation!$A$6:$AJ$179,35)/1000000</f>
        <v>68232.461345396106</v>
      </c>
      <c r="E79" s="59">
        <f>IF(VLOOKUP(A79,Detailed_estimation!$A$6:$AJ$179,36,FALSE)&gt;0,VLOOKUP(A79,Detailed_estimation!$A$6:$AJ$179,36,FALSE),"")</f>
        <v>0.14959785322935704</v>
      </c>
      <c r="F79" s="10">
        <f>VLOOKUP(A79,Detailed_estimation!$A$6:$AF$179,3, FALSE)</f>
        <v>2544180.224533916</v>
      </c>
      <c r="G79" s="10">
        <f>VLOOKUP(A79,Detailed_estimation!$A$6:$AF$179,5,FALSE)</f>
        <v>4886628.976719684</v>
      </c>
      <c r="H79" s="10">
        <f>VLOOKUP(A79,Detailed_estimation!$A$6:$AF$179,7,FALSE)</f>
        <v>10783299.02107545</v>
      </c>
      <c r="I79" s="10">
        <f>VLOOKUP(A79,Detailed_estimation!$A$6:$AF$179,9,FALSE)</f>
        <v>18640923.57336871</v>
      </c>
      <c r="J79" s="31">
        <f>VLOOKUP(A79,Detailed_estimation!$A$6:$AF$179,11,FALSE)</f>
        <v>58128225.217312314</v>
      </c>
      <c r="K79" s="10">
        <f>0.01*VLOOKUP(A79,Detailed_estimation!$A$6:$AF$179,2,FALSE)</f>
        <v>684885.6</v>
      </c>
      <c r="L79" s="10">
        <f>0.005*VLOOKUP(A79,Detailed_estimation!$A$6:$AF$179,2,FALSE)</f>
        <v>342442.8</v>
      </c>
      <c r="M79" s="10">
        <f>0.001*VLOOKUP(A79,Detailed_estimation!$A$6:$AF$179,2,FALSE)</f>
        <v>68488.56</v>
      </c>
      <c r="N79" s="10">
        <f>0.0005*VLOOKUP(A79,Detailed_estimation!$A$6:$AF$179,2,FALSE)</f>
        <v>34244.28</v>
      </c>
      <c r="O79" s="31">
        <f>0.0001*VLOOKUP(A79,Detailed_estimation!$A$6:$AF$179,2,FALSE)</f>
        <v>6848.8560000000007</v>
      </c>
      <c r="P79" s="32"/>
    </row>
    <row r="80" spans="1:16" x14ac:dyDescent="0.35">
      <c r="A80" t="s">
        <v>89</v>
      </c>
      <c r="B80" s="45">
        <f>VLOOKUP(A80,Detailed_estimation!$A$6:$AH$179,33)/1000000</f>
        <v>495.66025197044394</v>
      </c>
      <c r="C80" s="53">
        <f>IF(VLOOKUP(A80,Detailed_estimation!$A$6:$AH$179,34,FALSE)&gt;0,VLOOKUP(A80,Detailed_estimation!$A$6:$AH$179,34,FALSE),"")</f>
        <v>6.717307238853637E-2</v>
      </c>
      <c r="D80" s="45">
        <f>VLOOKUP(A80,Detailed_estimation!$A$6:$AJ$179,35)/1000000</f>
        <v>479.79912390738974</v>
      </c>
      <c r="E80" s="59">
        <f>IF(VLOOKUP(A80,Detailed_estimation!$A$6:$AJ$179,36,FALSE)&gt;0,VLOOKUP(A80,Detailed_estimation!$A$6:$AJ$179,36,FALSE),"")</f>
        <v>6.5023534072103206E-2</v>
      </c>
      <c r="F80" s="10">
        <f>VLOOKUP(A80,Detailed_estimation!$A$6:$AF$179,3, FALSE)</f>
        <v>65535.394806827528</v>
      </c>
      <c r="G80" s="10">
        <f>VLOOKUP(A80,Detailed_estimation!$A$6:$AF$179,5,FALSE)</f>
        <v>114262.5114839708</v>
      </c>
      <c r="H80" s="10">
        <f>VLOOKUP(A80,Detailed_estimation!$A$6:$AF$179,7,FALSE)</f>
        <v>286763.93791402742</v>
      </c>
      <c r="I80" s="10">
        <f>VLOOKUP(A80,Detailed_estimation!$A$6:$AF$179,9,FALSE)</f>
        <v>509491.26009380602</v>
      </c>
      <c r="J80" s="31">
        <f>VLOOKUP(A80,Detailed_estimation!$A$6:$AF$179,11,FALSE)</f>
        <v>1339249.310961752</v>
      </c>
      <c r="K80" s="10">
        <f>0.01*VLOOKUP(A80,Detailed_estimation!$A$6:$AF$179,2,FALSE)</f>
        <v>176959.80000000002</v>
      </c>
      <c r="L80" s="10">
        <f>0.005*VLOOKUP(A80,Detailed_estimation!$A$6:$AF$179,2,FALSE)</f>
        <v>88479.900000000009</v>
      </c>
      <c r="M80" s="10">
        <f>0.001*VLOOKUP(A80,Detailed_estimation!$A$6:$AF$179,2,FALSE)</f>
        <v>17695.98</v>
      </c>
      <c r="N80" s="10">
        <f>0.0005*VLOOKUP(A80,Detailed_estimation!$A$6:$AF$179,2,FALSE)</f>
        <v>8847.99</v>
      </c>
      <c r="O80" s="31">
        <f>0.0001*VLOOKUP(A80,Detailed_estimation!$A$6:$AF$179,2,FALSE)</f>
        <v>1769.5980000000002</v>
      </c>
      <c r="P80" s="32"/>
    </row>
    <row r="81" spans="1:16" x14ac:dyDescent="0.35">
      <c r="A81" t="s">
        <v>90</v>
      </c>
      <c r="B81" s="45">
        <f>VLOOKUP(A81,Detailed_estimation!$A$6:$AH$179,33)/1000000</f>
        <v>0</v>
      </c>
      <c r="C81" s="53" t="str">
        <f>IF(VLOOKUP(A81,Detailed_estimation!$A$6:$AH$179,34,FALSE)&gt;0,VLOOKUP(A81,Detailed_estimation!$A$6:$AH$179,34,FALSE),"")</f>
        <v/>
      </c>
      <c r="D81" s="45">
        <f>VLOOKUP(A81,Detailed_estimation!$A$6:$AJ$179,35)/1000000</f>
        <v>0</v>
      </c>
      <c r="E81" s="59" t="str">
        <f>IF(VLOOKUP(A81,Detailed_estimation!$A$6:$AJ$179,36,FALSE)&gt;0,VLOOKUP(A81,Detailed_estimation!$A$6:$AJ$179,36,FALSE),"")</f>
        <v/>
      </c>
      <c r="F81" s="10">
        <f>VLOOKUP(A81,Detailed_estimation!$A$6:$AF$179,3, FALSE)</f>
        <v>437116.37800987612</v>
      </c>
      <c r="G81" s="10">
        <f>VLOOKUP(A81,Detailed_estimation!$A$6:$AF$179,5,FALSE)</f>
        <v>761389.53946192586</v>
      </c>
      <c r="H81" s="10">
        <f>VLOOKUP(A81,Detailed_estimation!$A$6:$AF$179,7,FALSE)</f>
        <v>1445146.543988615</v>
      </c>
      <c r="I81" s="10">
        <f>VLOOKUP(A81,Detailed_estimation!$A$6:$AF$179,9,FALSE)</f>
        <v>1955786.2505830301</v>
      </c>
      <c r="J81" s="31">
        <f>VLOOKUP(A81,Detailed_estimation!$A$6:$AF$179,11,FALSE)</f>
        <v>3029300.5613211561</v>
      </c>
      <c r="K81" s="10">
        <f>0.01*VLOOKUP(A81,Detailed_estimation!$A$6:$AF$179,2,FALSE)</f>
        <v>84373.58</v>
      </c>
      <c r="L81" s="10">
        <f>0.005*VLOOKUP(A81,Detailed_estimation!$A$6:$AF$179,2,FALSE)</f>
        <v>42186.79</v>
      </c>
      <c r="M81" s="10">
        <f>0.001*VLOOKUP(A81,Detailed_estimation!$A$6:$AF$179,2,FALSE)</f>
        <v>8437.3580000000002</v>
      </c>
      <c r="N81" s="10">
        <f>0.0005*VLOOKUP(A81,Detailed_estimation!$A$6:$AF$179,2,FALSE)</f>
        <v>4218.6790000000001</v>
      </c>
      <c r="O81" s="31">
        <f>0.0001*VLOOKUP(A81,Detailed_estimation!$A$6:$AF$179,2,FALSE)</f>
        <v>843.73580000000004</v>
      </c>
      <c r="P81" s="32"/>
    </row>
    <row r="82" spans="1:16" x14ac:dyDescent="0.35">
      <c r="A82" t="s">
        <v>91</v>
      </c>
      <c r="B82" s="45">
        <f>VLOOKUP(A82,Detailed_estimation!$A$6:$AH$179,33)/1000000</f>
        <v>800.70887443124957</v>
      </c>
      <c r="C82" s="53">
        <f>IF(VLOOKUP(A82,Detailed_estimation!$A$6:$AH$179,34,FALSE)&gt;0,VLOOKUP(A82,Detailed_estimation!$A$6:$AH$179,34,FALSE),"")</f>
        <v>6.9328196537321071E-2</v>
      </c>
      <c r="D82" s="45">
        <f>VLOOKUP(A82,Detailed_estimation!$A$6:$AJ$179,35)/1000000</f>
        <v>775.08619044944965</v>
      </c>
      <c r="E82" s="59">
        <f>IF(VLOOKUP(A82,Detailed_estimation!$A$6:$AJ$179,36,FALSE)&gt;0,VLOOKUP(A82,Detailed_estimation!$A$6:$AJ$179,36,FALSE),"")</f>
        <v>6.7109694248126794E-2</v>
      </c>
      <c r="F82" s="10">
        <f>VLOOKUP(A82,Detailed_estimation!$A$6:$AF$179,3, FALSE)</f>
        <v>190905.31177275011</v>
      </c>
      <c r="G82" s="10">
        <f>VLOOKUP(A82,Detailed_estimation!$A$6:$AF$179,5,FALSE)</f>
        <v>330034.37464285869</v>
      </c>
      <c r="H82" s="10">
        <f>VLOOKUP(A82,Detailed_estimation!$A$6:$AF$179,7,FALSE)</f>
        <v>806556.12474991917</v>
      </c>
      <c r="I82" s="10">
        <f>VLOOKUP(A82,Detailed_estimation!$A$6:$AF$179,9,FALSE)</f>
        <v>1432725.5664656421</v>
      </c>
      <c r="J82" s="31">
        <f>VLOOKUP(A82,Detailed_estimation!$A$6:$AF$179,11,FALSE)</f>
        <v>3735732.988593624</v>
      </c>
      <c r="K82" s="10">
        <f>0.01*VLOOKUP(A82,Detailed_estimation!$A$6:$AF$179,2,FALSE)</f>
        <v>101805.98</v>
      </c>
      <c r="L82" s="10">
        <f>0.005*VLOOKUP(A82,Detailed_estimation!$A$6:$AF$179,2,FALSE)</f>
        <v>50902.99</v>
      </c>
      <c r="M82" s="10">
        <f>0.001*VLOOKUP(A82,Detailed_estimation!$A$6:$AF$179,2,FALSE)</f>
        <v>10180.598</v>
      </c>
      <c r="N82" s="10">
        <f>0.0005*VLOOKUP(A82,Detailed_estimation!$A$6:$AF$179,2,FALSE)</f>
        <v>5090.299</v>
      </c>
      <c r="O82" s="31">
        <f>0.0001*VLOOKUP(A82,Detailed_estimation!$A$6:$AF$179,2,FALSE)</f>
        <v>1018.0598</v>
      </c>
      <c r="P82" s="32"/>
    </row>
    <row r="83" spans="1:16" x14ac:dyDescent="0.35">
      <c r="A83" t="s">
        <v>92</v>
      </c>
      <c r="B83" s="45">
        <f>VLOOKUP(A83,Detailed_estimation!$A$6:$AH$179,33)/1000000</f>
        <v>108.4664267393312</v>
      </c>
      <c r="C83" s="53">
        <f>IF(VLOOKUP(A83,Detailed_estimation!$A$6:$AH$179,34,FALSE)&gt;0,VLOOKUP(A83,Detailed_estimation!$A$6:$AH$179,34,FALSE),"")</f>
        <v>5.3483391622337222E-2</v>
      </c>
      <c r="D83" s="45">
        <f>VLOOKUP(A83,Detailed_estimation!$A$6:$AJ$179,35)/1000000</f>
        <v>104.99550108367259</v>
      </c>
      <c r="E83" s="59">
        <f>IF(VLOOKUP(A83,Detailed_estimation!$A$6:$AJ$179,36,FALSE)&gt;0,VLOOKUP(A83,Detailed_estimation!$A$6:$AJ$179,36,FALSE),"")</f>
        <v>5.1771923090422424E-2</v>
      </c>
      <c r="F83" s="10">
        <f>VLOOKUP(A83,Detailed_estimation!$A$6:$AF$179,3, FALSE)</f>
        <v>49032.752217710367</v>
      </c>
      <c r="G83" s="10">
        <f>VLOOKUP(A83,Detailed_estimation!$A$6:$AF$179,5,FALSE)</f>
        <v>81769.115906128296</v>
      </c>
      <c r="H83" s="10">
        <f>VLOOKUP(A83,Detailed_estimation!$A$6:$AF$179,7,FALSE)</f>
        <v>187266.79442777979</v>
      </c>
      <c r="I83" s="10">
        <f>VLOOKUP(A83,Detailed_estimation!$A$6:$AF$179,9,FALSE)</f>
        <v>309793.01890559512</v>
      </c>
      <c r="J83" s="31">
        <f>VLOOKUP(A83,Detailed_estimation!$A$6:$AF$179,11,FALSE)</f>
        <v>784264.72330249008</v>
      </c>
      <c r="K83" s="10">
        <f>0.01*VLOOKUP(A83,Detailed_estimation!$A$6:$AF$179,2,FALSE)</f>
        <v>66025.69</v>
      </c>
      <c r="L83" s="10">
        <f>0.005*VLOOKUP(A83,Detailed_estimation!$A$6:$AF$179,2,FALSE)</f>
        <v>33012.845000000001</v>
      </c>
      <c r="M83" s="10">
        <f>0.001*VLOOKUP(A83,Detailed_estimation!$A$6:$AF$179,2,FALSE)</f>
        <v>6602.5690000000004</v>
      </c>
      <c r="N83" s="10">
        <f>0.0005*VLOOKUP(A83,Detailed_estimation!$A$6:$AF$179,2,FALSE)</f>
        <v>3301.2845000000002</v>
      </c>
      <c r="O83" s="31">
        <f>0.0001*VLOOKUP(A83,Detailed_estimation!$A$6:$AF$179,2,FALSE)</f>
        <v>660.25690000000009</v>
      </c>
      <c r="P83" s="32"/>
    </row>
    <row r="84" spans="1:16" x14ac:dyDescent="0.35">
      <c r="A84" t="s">
        <v>93</v>
      </c>
      <c r="B84" s="45">
        <f>VLOOKUP(A84,Detailed_estimation!$A$6:$AH$179,33)/1000000</f>
        <v>26.611652424342793</v>
      </c>
      <c r="C84" s="53" t="str">
        <f>IF(VLOOKUP(A84,Detailed_estimation!$A$6:$AH$179,34,FALSE)&gt;0,VLOOKUP(A84,Detailed_estimation!$A$6:$AH$179,34,FALSE),"")</f>
        <v/>
      </c>
      <c r="D84" s="45">
        <f>VLOOKUP(A84,Detailed_estimation!$A$6:$AJ$179,35)/1000000</f>
        <v>25.760079546763823</v>
      </c>
      <c r="E84" s="59" t="str">
        <f>IF(VLOOKUP(A84,Detailed_estimation!$A$6:$AJ$179,36,FALSE)&gt;0,VLOOKUP(A84,Detailed_estimation!$A$6:$AJ$179,36,FALSE),"")</f>
        <v/>
      </c>
      <c r="F84" s="10">
        <f>VLOOKUP(A84,Detailed_estimation!$A$6:$AF$179,3, FALSE)</f>
        <v>37395.185944084202</v>
      </c>
      <c r="G84" s="10">
        <f>VLOOKUP(A84,Detailed_estimation!$A$6:$AF$179,5,FALSE)</f>
        <v>75409.892513555882</v>
      </c>
      <c r="H84" s="10">
        <f>VLOOKUP(A84,Detailed_estimation!$A$6:$AF$179,7,FALSE)</f>
        <v>255679.84556717769</v>
      </c>
      <c r="I84" s="10">
        <f>VLOOKUP(A84,Detailed_estimation!$A$6:$AF$179,9,FALSE)</f>
        <v>505194.70164500159</v>
      </c>
      <c r="J84" s="31">
        <f>VLOOKUP(A84,Detailed_estimation!$A$6:$AF$179,11,FALSE)</f>
        <v>1335697.3443185519</v>
      </c>
      <c r="K84" s="10">
        <f>0.01*VLOOKUP(A84,Detailed_estimation!$A$6:$AF$179,2,FALSE)</f>
        <v>10286.99</v>
      </c>
      <c r="L84" s="10">
        <f>0.005*VLOOKUP(A84,Detailed_estimation!$A$6:$AF$179,2,FALSE)</f>
        <v>5143.4949999999999</v>
      </c>
      <c r="M84" s="10">
        <f>0.001*VLOOKUP(A84,Detailed_estimation!$A$6:$AF$179,2,FALSE)</f>
        <v>1028.6990000000001</v>
      </c>
      <c r="N84" s="10">
        <f>0.0005*VLOOKUP(A84,Detailed_estimation!$A$6:$AF$179,2,FALSE)</f>
        <v>514.34950000000003</v>
      </c>
      <c r="O84" s="31">
        <f>0.0001*VLOOKUP(A84,Detailed_estimation!$A$6:$AF$179,2,FALSE)</f>
        <v>102.8699</v>
      </c>
      <c r="P84" s="32"/>
    </row>
    <row r="85" spans="1:16" x14ac:dyDescent="0.35">
      <c r="A85" t="s">
        <v>94</v>
      </c>
      <c r="B85" s="45">
        <f>VLOOKUP(A85,Detailed_estimation!$A$6:$AH$179,33)/1000000</f>
        <v>240.50817674667485</v>
      </c>
      <c r="C85" s="53">
        <f>IF(VLOOKUP(A85,Detailed_estimation!$A$6:$AH$179,34,FALSE)&gt;0,VLOOKUP(A85,Detailed_estimation!$A$6:$AH$179,34,FALSE),"")</f>
        <v>0.17122640982297488</v>
      </c>
      <c r="D85" s="45">
        <f>VLOOKUP(A85,Detailed_estimation!$A$6:$AJ$179,35)/1000000</f>
        <v>232.81191509078124</v>
      </c>
      <c r="E85" s="59">
        <f>IF(VLOOKUP(A85,Detailed_estimation!$A$6:$AJ$179,36,FALSE)&gt;0,VLOOKUP(A85,Detailed_estimation!$A$6:$AJ$179,36,FALSE),"")</f>
        <v>0.16574716470863968</v>
      </c>
      <c r="F85" s="10">
        <f>VLOOKUP(A85,Detailed_estimation!$A$6:$AF$179,3, FALSE)</f>
        <v>1167098.398081535</v>
      </c>
      <c r="G85" s="10">
        <f>VLOOKUP(A85,Detailed_estimation!$A$6:$AF$179,5,FALSE)</f>
        <v>2017662.9256594719</v>
      </c>
      <c r="H85" s="10">
        <f>VLOOKUP(A85,Detailed_estimation!$A$6:$AF$179,7,FALSE)</f>
        <v>4917899.3573141489</v>
      </c>
      <c r="I85" s="10">
        <f>VLOOKUP(A85,Detailed_estimation!$A$6:$AF$179,9,FALSE)</f>
        <v>8629195.8177458029</v>
      </c>
      <c r="J85" s="31">
        <f>VLOOKUP(A85,Detailed_estimation!$A$6:$AF$179,11,FALSE)</f>
        <v>22708614.446043171</v>
      </c>
      <c r="K85" s="10">
        <f>0.01*VLOOKUP(A85,Detailed_estimation!$A$6:$AF$179,2,FALSE)</f>
        <v>5044.97</v>
      </c>
      <c r="L85" s="10">
        <f>0.005*VLOOKUP(A85,Detailed_estimation!$A$6:$AF$179,2,FALSE)</f>
        <v>2522.4850000000001</v>
      </c>
      <c r="M85" s="10">
        <f>0.001*VLOOKUP(A85,Detailed_estimation!$A$6:$AF$179,2,FALSE)</f>
        <v>504.49700000000001</v>
      </c>
      <c r="N85" s="10">
        <f>0.0005*VLOOKUP(A85,Detailed_estimation!$A$6:$AF$179,2,FALSE)</f>
        <v>252.24850000000001</v>
      </c>
      <c r="O85" s="31">
        <f>0.0001*VLOOKUP(A85,Detailed_estimation!$A$6:$AF$179,2,FALSE)</f>
        <v>50.4497</v>
      </c>
      <c r="P85" s="32"/>
    </row>
    <row r="86" spans="1:16" x14ac:dyDescent="0.35">
      <c r="A86" t="s">
        <v>95</v>
      </c>
      <c r="B86" s="45">
        <f>VLOOKUP(A86,Detailed_estimation!$A$6:$AH$179,33)/1000000</f>
        <v>171.31395642908714</v>
      </c>
      <c r="C86" s="53" t="str">
        <f>IF(VLOOKUP(A86,Detailed_estimation!$A$6:$AH$179,34,FALSE)&gt;0,VLOOKUP(A86,Detailed_estimation!$A$6:$AH$179,34,FALSE),"")</f>
        <v/>
      </c>
      <c r="D86" s="45">
        <f>VLOOKUP(A86,Detailed_estimation!$A$6:$AJ$179,35)/1000000</f>
        <v>165.83190982335634</v>
      </c>
      <c r="E86" s="59" t="str">
        <f>IF(VLOOKUP(A86,Detailed_estimation!$A$6:$AJ$179,36,FALSE)&gt;0,VLOOKUP(A86,Detailed_estimation!$A$6:$AJ$179,36,FALSE),"")</f>
        <v/>
      </c>
      <c r="F86" s="10">
        <f>VLOOKUP(A86,Detailed_estimation!$A$6:$AF$179,3, FALSE)</f>
        <v>61807.085911941242</v>
      </c>
      <c r="G86" s="10">
        <f>VLOOKUP(A86,Detailed_estimation!$A$6:$AF$179,5,FALSE)</f>
        <v>106851.1948779981</v>
      </c>
      <c r="H86" s="10">
        <f>VLOOKUP(A86,Detailed_estimation!$A$6:$AF$179,7,FALSE)</f>
        <v>261128.80260549829</v>
      </c>
      <c r="I86" s="10">
        <f>VLOOKUP(A86,Detailed_estimation!$A$6:$AF$179,9,FALSE)</f>
        <v>463855.99423698243</v>
      </c>
      <c r="J86" s="31">
        <f>VLOOKUP(A86,Detailed_estimation!$A$6:$AF$179,11,FALSE)</f>
        <v>1209472.4200721451</v>
      </c>
      <c r="K86" s="10">
        <f>0.01*VLOOKUP(A86,Detailed_estimation!$A$6:$AF$179,2,FALSE)</f>
        <v>67214.23</v>
      </c>
      <c r="L86" s="10">
        <f>0.005*VLOOKUP(A86,Detailed_estimation!$A$6:$AF$179,2,FALSE)</f>
        <v>33607.114999999998</v>
      </c>
      <c r="M86" s="10">
        <f>0.001*VLOOKUP(A86,Detailed_estimation!$A$6:$AF$179,2,FALSE)</f>
        <v>6721.4229999999998</v>
      </c>
      <c r="N86" s="10">
        <f>0.0005*VLOOKUP(A86,Detailed_estimation!$A$6:$AF$179,2,FALSE)</f>
        <v>3360.7114999999999</v>
      </c>
      <c r="O86" s="31">
        <f>0.0001*VLOOKUP(A86,Detailed_estimation!$A$6:$AF$179,2,FALSE)</f>
        <v>672.14229999999998</v>
      </c>
      <c r="P86" s="32"/>
    </row>
    <row r="87" spans="1:16" x14ac:dyDescent="0.35">
      <c r="A87" t="s">
        <v>96</v>
      </c>
      <c r="B87" s="45">
        <f>VLOOKUP(A87,Detailed_estimation!$A$6:$AH$179,33)/1000000</f>
        <v>232.88702581576899</v>
      </c>
      <c r="C87" s="53">
        <f>IF(VLOOKUP(A87,Detailed_estimation!$A$6:$AH$179,34,FALSE)&gt;0,VLOOKUP(A87,Detailed_estimation!$A$6:$AH$179,34,FALSE),"")</f>
        <v>4.2264110466025948E-2</v>
      </c>
      <c r="D87" s="45">
        <f>VLOOKUP(A87,Detailed_estimation!$A$6:$AJ$179,35)/1000000</f>
        <v>225.43464098966439</v>
      </c>
      <c r="E87" s="59">
        <f>IF(VLOOKUP(A87,Detailed_estimation!$A$6:$AJ$179,36,FALSE)&gt;0,VLOOKUP(A87,Detailed_estimation!$A$6:$AJ$179,36,FALSE),"")</f>
        <v>4.0911658931113114E-2</v>
      </c>
      <c r="F87" s="10">
        <f>VLOOKUP(A87,Detailed_estimation!$A$6:$AF$179,3, FALSE)</f>
        <v>98706.80877574945</v>
      </c>
      <c r="G87" s="10">
        <f>VLOOKUP(A87,Detailed_estimation!$A$6:$AF$179,5,FALSE)</f>
        <v>170642.90904880571</v>
      </c>
      <c r="H87" s="10">
        <f>VLOOKUP(A87,Detailed_estimation!$A$6:$AF$179,7,FALSE)</f>
        <v>415929.03429895663</v>
      </c>
      <c r="I87" s="10">
        <f>VLOOKUP(A87,Detailed_estimation!$A$6:$AF$179,9,FALSE)</f>
        <v>735297.41558618599</v>
      </c>
      <c r="J87" s="31">
        <f>VLOOKUP(A87,Detailed_estimation!$A$6:$AF$179,11,FALSE)</f>
        <v>1920570.3526012939</v>
      </c>
      <c r="K87" s="10">
        <f>0.01*VLOOKUP(A87,Detailed_estimation!$A$6:$AF$179,2,FALSE)</f>
        <v>62227.3</v>
      </c>
      <c r="L87" s="10">
        <f>0.005*VLOOKUP(A87,Detailed_estimation!$A$6:$AF$179,2,FALSE)</f>
        <v>31113.65</v>
      </c>
      <c r="M87" s="10">
        <f>0.001*VLOOKUP(A87,Detailed_estimation!$A$6:$AF$179,2,FALSE)</f>
        <v>6222.7300000000005</v>
      </c>
      <c r="N87" s="10">
        <f>0.0005*VLOOKUP(A87,Detailed_estimation!$A$6:$AF$179,2,FALSE)</f>
        <v>3111.3650000000002</v>
      </c>
      <c r="O87" s="31">
        <f>0.0001*VLOOKUP(A87,Detailed_estimation!$A$6:$AF$179,2,FALSE)</f>
        <v>622.27300000000002</v>
      </c>
      <c r="P87" s="32"/>
    </row>
    <row r="88" spans="1:16" x14ac:dyDescent="0.35">
      <c r="A88" t="s">
        <v>97</v>
      </c>
      <c r="B88" s="45">
        <f>VLOOKUP(A88,Detailed_estimation!$A$6:$AH$179,33)/1000000</f>
        <v>7134.0284418223264</v>
      </c>
      <c r="C88" s="53">
        <f>IF(VLOOKUP(A88,Detailed_estimation!$A$6:$AH$179,34,FALSE)&gt;0,VLOOKUP(A88,Detailed_estimation!$A$6:$AH$179,34,FALSE),"")</f>
        <v>0.1379035318883492</v>
      </c>
      <c r="D88" s="45">
        <f>VLOOKUP(A88,Detailed_estimation!$A$6:$AJ$179,35)/1000000</f>
        <v>6905.739531684012</v>
      </c>
      <c r="E88" s="59">
        <f>IF(VLOOKUP(A88,Detailed_estimation!$A$6:$AJ$179,36,FALSE)&gt;0,VLOOKUP(A88,Detailed_estimation!$A$6:$AJ$179,36,FALSE),"")</f>
        <v>0.13349061886792205</v>
      </c>
      <c r="F88" s="10">
        <f>VLOOKUP(A88,Detailed_estimation!$A$6:$AF$179,3, FALSE)</f>
        <v>1416452.4193773731</v>
      </c>
      <c r="G88" s="10">
        <f>VLOOKUP(A88,Detailed_estimation!$A$6:$AF$179,5,FALSE)</f>
        <v>2018014.3380534111</v>
      </c>
      <c r="H88" s="10">
        <f>VLOOKUP(A88,Detailed_estimation!$A$6:$AF$179,7,FALSE)</f>
        <v>3772344.8365598652</v>
      </c>
      <c r="I88" s="10">
        <f>VLOOKUP(A88,Detailed_estimation!$A$6:$AF$179,9,FALSE)</f>
        <v>6753133.2649807706</v>
      </c>
      <c r="J88" s="31">
        <f>VLOOKUP(A88,Detailed_estimation!$A$6:$AF$179,11,FALSE)</f>
        <v>30273033.334865998</v>
      </c>
      <c r="K88" s="10">
        <f>0.01*VLOOKUP(A88,Detailed_estimation!$A$6:$AF$179,2,FALSE)</f>
        <v>63207.69</v>
      </c>
      <c r="L88" s="10">
        <f>0.005*VLOOKUP(A88,Detailed_estimation!$A$6:$AF$179,2,FALSE)</f>
        <v>31603.845000000001</v>
      </c>
      <c r="M88" s="10">
        <f>0.001*VLOOKUP(A88,Detailed_estimation!$A$6:$AF$179,2,FALSE)</f>
        <v>6320.7690000000002</v>
      </c>
      <c r="N88" s="10">
        <f>0.0005*VLOOKUP(A88,Detailed_estimation!$A$6:$AF$179,2,FALSE)</f>
        <v>3160.3845000000001</v>
      </c>
      <c r="O88" s="31">
        <f>0.0001*VLOOKUP(A88,Detailed_estimation!$A$6:$AF$179,2,FALSE)</f>
        <v>632.07690000000002</v>
      </c>
      <c r="P88" s="32"/>
    </row>
    <row r="89" spans="1:16" x14ac:dyDescent="0.35">
      <c r="A89" t="s">
        <v>98</v>
      </c>
      <c r="B89" s="45">
        <f>VLOOKUP(A89,Detailed_estimation!$A$6:$AH$179,33)/1000000</f>
        <v>2831.9562010266905</v>
      </c>
      <c r="C89" s="53">
        <f>IF(VLOOKUP(A89,Detailed_estimation!$A$6:$AH$179,34,FALSE)&gt;0,VLOOKUP(A89,Detailed_estimation!$A$6:$AH$179,34,FALSE),"")</f>
        <v>7.1357268228398579E-2</v>
      </c>
      <c r="D89" s="45">
        <f>VLOOKUP(A89,Detailed_estimation!$A$6:$AJ$179,35)/1000000</f>
        <v>2741.3336025938365</v>
      </c>
      <c r="E89" s="59">
        <f>IF(VLOOKUP(A89,Detailed_estimation!$A$6:$AJ$179,36,FALSE)&gt;0,VLOOKUP(A89,Detailed_estimation!$A$6:$AJ$179,36,FALSE),"")</f>
        <v>6.9073835645089829E-2</v>
      </c>
      <c r="F89" s="10">
        <f>VLOOKUP(A89,Detailed_estimation!$A$6:$AF$179,3, FALSE)</f>
        <v>689947.78421160404</v>
      </c>
      <c r="G89" s="10">
        <f>VLOOKUP(A89,Detailed_estimation!$A$6:$AF$179,5,FALSE)</f>
        <v>1147924.488353556</v>
      </c>
      <c r="H89" s="10">
        <f>VLOOKUP(A89,Detailed_estimation!$A$6:$AF$179,7,FALSE)</f>
        <v>3027461.6829340449</v>
      </c>
      <c r="I89" s="10">
        <f>VLOOKUP(A89,Detailed_estimation!$A$6:$AF$179,9,FALSE)</f>
        <v>5478800.1098238872</v>
      </c>
      <c r="J89" s="31">
        <f>VLOOKUP(A89,Detailed_estimation!$A$6:$AF$179,11,FALSE)</f>
        <v>15458030.333487639</v>
      </c>
      <c r="K89" s="10">
        <f>0.01*VLOOKUP(A89,Detailed_estimation!$A$6:$AF$179,2,FALSE)</f>
        <v>85326.85</v>
      </c>
      <c r="L89" s="10">
        <f>0.005*VLOOKUP(A89,Detailed_estimation!$A$6:$AF$179,2,FALSE)</f>
        <v>42663.425000000003</v>
      </c>
      <c r="M89" s="10">
        <f>0.001*VLOOKUP(A89,Detailed_estimation!$A$6:$AF$179,2,FALSE)</f>
        <v>8532.6849999999995</v>
      </c>
      <c r="N89" s="10">
        <f>0.0005*VLOOKUP(A89,Detailed_estimation!$A$6:$AF$179,2,FALSE)</f>
        <v>4266.3424999999997</v>
      </c>
      <c r="O89" s="31">
        <f>0.0001*VLOOKUP(A89,Detailed_estimation!$A$6:$AF$179,2,FALSE)</f>
        <v>853.26850000000002</v>
      </c>
      <c r="P89" s="32"/>
    </row>
    <row r="90" spans="1:16" x14ac:dyDescent="0.35">
      <c r="A90" t="s">
        <v>99</v>
      </c>
      <c r="B90" s="45">
        <f>VLOOKUP(A90,Detailed_estimation!$A$6:$AH$179,33)/1000000</f>
        <v>397.44837831626262</v>
      </c>
      <c r="C90" s="53">
        <f>IF(VLOOKUP(A90,Detailed_estimation!$A$6:$AH$179,34,FALSE)&gt;0,VLOOKUP(A90,Detailed_estimation!$A$6:$AH$179,34,FALSE),"")</f>
        <v>5.6978127605631028E-2</v>
      </c>
      <c r="D90" s="45">
        <f>VLOOKUP(A90,Detailed_estimation!$A$6:$AJ$179,35)/1000000</f>
        <v>384.73003021014222</v>
      </c>
      <c r="E90" s="59">
        <f>IF(VLOOKUP(A90,Detailed_estimation!$A$6:$AJ$179,36,FALSE)&gt;0,VLOOKUP(A90,Detailed_estimation!$A$6:$AJ$179,36,FALSE),"")</f>
        <v>5.5154827522250836E-2</v>
      </c>
      <c r="F90" s="10">
        <f>VLOOKUP(A90,Detailed_estimation!$A$6:$AF$179,3, FALSE)</f>
        <v>3615249.7885803538</v>
      </c>
      <c r="G90" s="10">
        <f>VLOOKUP(A90,Detailed_estimation!$A$6:$AF$179,5,FALSE)</f>
        <v>5886369.5010255249</v>
      </c>
      <c r="H90" s="10">
        <f>VLOOKUP(A90,Detailed_estimation!$A$6:$AF$179,7,FALSE)</f>
        <v>12893169.33873181</v>
      </c>
      <c r="I90" s="10">
        <f>VLOOKUP(A90,Detailed_estimation!$A$6:$AF$179,9,FALSE)</f>
        <v>20866612.535980001</v>
      </c>
      <c r="J90" s="31">
        <f>VLOOKUP(A90,Detailed_estimation!$A$6:$AF$179,11,FALSE)</f>
        <v>50080666.396773897</v>
      </c>
      <c r="K90" s="10">
        <f>0.01*VLOOKUP(A90,Detailed_estimation!$A$6:$AF$179,2,FALSE)</f>
        <v>2812.88</v>
      </c>
      <c r="L90" s="10">
        <f>0.005*VLOOKUP(A90,Detailed_estimation!$A$6:$AF$179,2,FALSE)</f>
        <v>1406.44</v>
      </c>
      <c r="M90" s="10">
        <f>0.001*VLOOKUP(A90,Detailed_estimation!$A$6:$AF$179,2,FALSE)</f>
        <v>281.28800000000001</v>
      </c>
      <c r="N90" s="10">
        <f>0.0005*VLOOKUP(A90,Detailed_estimation!$A$6:$AF$179,2,FALSE)</f>
        <v>140.64400000000001</v>
      </c>
      <c r="O90" s="31">
        <f>0.0001*VLOOKUP(A90,Detailed_estimation!$A$6:$AF$179,2,FALSE)</f>
        <v>28.128800000000002</v>
      </c>
      <c r="P90" s="32"/>
    </row>
    <row r="91" spans="1:16" x14ac:dyDescent="0.35">
      <c r="A91" t="s">
        <v>100</v>
      </c>
      <c r="B91" s="45">
        <f>VLOOKUP(A91,Detailed_estimation!$A$6:$AH$179,33)/1000000</f>
        <v>88972.226212257869</v>
      </c>
      <c r="C91" s="53" t="str">
        <f>IF(VLOOKUP(A91,Detailed_estimation!$A$6:$AH$179,34,FALSE)&gt;0,VLOOKUP(A91,Detailed_estimation!$A$6:$AH$179,34,FALSE),"")</f>
        <v/>
      </c>
      <c r="D91" s="45">
        <f>VLOOKUP(A91,Detailed_estimation!$A$6:$AJ$179,35)/1000000</f>
        <v>86125.114973465621</v>
      </c>
      <c r="E91" s="59" t="str">
        <f>IF(VLOOKUP(A91,Detailed_estimation!$A$6:$AJ$179,36,FALSE)&gt;0,VLOOKUP(A91,Detailed_estimation!$A$6:$AJ$179,36,FALSE),"")</f>
        <v/>
      </c>
      <c r="F91" s="10">
        <f>VLOOKUP(A91,Detailed_estimation!$A$6:$AF$179,3, FALSE)</f>
        <v>117175.8221913009</v>
      </c>
      <c r="G91" s="10">
        <f>VLOOKUP(A91,Detailed_estimation!$A$6:$AF$179,5,FALSE)</f>
        <v>186320.89073312539</v>
      </c>
      <c r="H91" s="10">
        <f>VLOOKUP(A91,Detailed_estimation!$A$6:$AF$179,7,FALSE)</f>
        <v>445438.46064777428</v>
      </c>
      <c r="I91" s="10">
        <f>VLOOKUP(A91,Detailed_estimation!$A$6:$AF$179,9,FALSE)</f>
        <v>829745.6059435216</v>
      </c>
      <c r="J91" s="31">
        <f>VLOOKUP(A91,Detailed_estimation!$A$6:$AF$179,11,FALSE)</f>
        <v>2860459.6218707678</v>
      </c>
      <c r="K91" s="10">
        <f>0.01*VLOOKUP(A91,Detailed_estimation!$A$6:$AF$179,2,FALSE)</f>
        <v>9223448.3200000003</v>
      </c>
      <c r="L91" s="10">
        <f>0.005*VLOOKUP(A91,Detailed_estimation!$A$6:$AF$179,2,FALSE)</f>
        <v>4611724.16</v>
      </c>
      <c r="M91" s="10">
        <f>0.001*VLOOKUP(A91,Detailed_estimation!$A$6:$AF$179,2,FALSE)</f>
        <v>922344.83200000005</v>
      </c>
      <c r="N91" s="10">
        <f>0.0005*VLOOKUP(A91,Detailed_estimation!$A$6:$AF$179,2,FALSE)</f>
        <v>461172.41600000003</v>
      </c>
      <c r="O91" s="31">
        <f>0.0001*VLOOKUP(A91,Detailed_estimation!$A$6:$AF$179,2,FALSE)</f>
        <v>92234.483200000002</v>
      </c>
      <c r="P91" s="32"/>
    </row>
    <row r="92" spans="1:16" x14ac:dyDescent="0.35">
      <c r="A92" t="s">
        <v>101</v>
      </c>
      <c r="B92" s="45">
        <f>VLOOKUP(A92,Detailed_estimation!$A$6:$AH$179,33)/1000000</f>
        <v>7969.8543365651012</v>
      </c>
      <c r="C92" s="53">
        <f>IF(VLOOKUP(A92,Detailed_estimation!$A$6:$AH$179,34,FALSE)&gt;0,VLOOKUP(A92,Detailed_estimation!$A$6:$AH$179,34,FALSE),"")</f>
        <v>5.8170619374444024E-2</v>
      </c>
      <c r="D92" s="45">
        <f>VLOOKUP(A92,Detailed_estimation!$A$6:$AJ$179,35)/1000000</f>
        <v>7714.8189977950178</v>
      </c>
      <c r="E92" s="59">
        <f>IF(VLOOKUP(A92,Detailed_estimation!$A$6:$AJ$179,36,FALSE)&gt;0,VLOOKUP(A92,Detailed_estimation!$A$6:$AJ$179,36,FALSE),"")</f>
        <v>5.6309159554461814E-2</v>
      </c>
      <c r="F92" s="10">
        <f>VLOOKUP(A92,Detailed_estimation!$A$6:$AF$179,3, FALSE)</f>
        <v>64843.340776851634</v>
      </c>
      <c r="G92" s="10">
        <f>VLOOKUP(A92,Detailed_estimation!$A$6:$AF$179,5,FALSE)</f>
        <v>107014.1669968598</v>
      </c>
      <c r="H92" s="10">
        <f>VLOOKUP(A92,Detailed_estimation!$A$6:$AF$179,7,FALSE)</f>
        <v>240695.67745157421</v>
      </c>
      <c r="I92" s="10">
        <f>VLOOKUP(A92,Detailed_estimation!$A$6:$AF$179,9,FALSE)</f>
        <v>401833.04500083852</v>
      </c>
      <c r="J92" s="31">
        <f>VLOOKUP(A92,Detailed_estimation!$A$6:$AF$179,11,FALSE)</f>
        <v>986692.06996438967</v>
      </c>
      <c r="K92" s="10">
        <f>0.01*VLOOKUP(A92,Detailed_estimation!$A$6:$AF$179,2,FALSE)</f>
        <v>1835939.52</v>
      </c>
      <c r="L92" s="10">
        <f>0.005*VLOOKUP(A92,Detailed_estimation!$A$6:$AF$179,2,FALSE)</f>
        <v>917969.76</v>
      </c>
      <c r="M92" s="10">
        <f>0.001*VLOOKUP(A92,Detailed_estimation!$A$6:$AF$179,2,FALSE)</f>
        <v>183593.95199999999</v>
      </c>
      <c r="N92" s="10">
        <f>0.0005*VLOOKUP(A92,Detailed_estimation!$A$6:$AF$179,2,FALSE)</f>
        <v>91796.975999999995</v>
      </c>
      <c r="O92" s="31">
        <f>0.0001*VLOOKUP(A92,Detailed_estimation!$A$6:$AF$179,2,FALSE)</f>
        <v>18359.395200000003</v>
      </c>
      <c r="P92" s="32"/>
    </row>
    <row r="93" spans="1:16" x14ac:dyDescent="0.35">
      <c r="A93" t="s">
        <v>102</v>
      </c>
      <c r="B93" s="45">
        <f>VLOOKUP(A93,Detailed_estimation!$A$6:$AH$179,33)/1000000</f>
        <v>1567.1811073737792</v>
      </c>
      <c r="C93" s="53" t="str">
        <f>IF(VLOOKUP(A93,Detailed_estimation!$A$6:$AH$179,34,FALSE)&gt;0,VLOOKUP(A93,Detailed_estimation!$A$6:$AH$179,34,FALSE),"")</f>
        <v/>
      </c>
      <c r="D93" s="45">
        <f>VLOOKUP(A93,Detailed_estimation!$A$6:$AJ$179,35)/1000000</f>
        <v>1517.0313119378184</v>
      </c>
      <c r="E93" s="59" t="str">
        <f>IF(VLOOKUP(A93,Detailed_estimation!$A$6:$AJ$179,36,FALSE)&gt;0,VLOOKUP(A93,Detailed_estimation!$A$6:$AJ$179,36,FALSE),"")</f>
        <v/>
      </c>
      <c r="F93" s="10">
        <f>VLOOKUP(A93,Detailed_estimation!$A$6:$AF$179,3, FALSE)</f>
        <v>60109.439808620977</v>
      </c>
      <c r="G93" s="10">
        <f>VLOOKUP(A93,Detailed_estimation!$A$6:$AF$179,5,FALSE)</f>
        <v>104526.47221628251</v>
      </c>
      <c r="H93" s="10">
        <f>VLOOKUP(A93,Detailed_estimation!$A$6:$AF$179,7,FALSE)</f>
        <v>258824.40974742259</v>
      </c>
      <c r="I93" s="10">
        <f>VLOOKUP(A93,Detailed_estimation!$A$6:$AF$179,9,FALSE)</f>
        <v>460882.69823367399</v>
      </c>
      <c r="J93" s="31">
        <f>VLOOKUP(A93,Detailed_estimation!$A$6:$AF$179,11,FALSE)</f>
        <v>1219012.056491012</v>
      </c>
      <c r="K93" s="10">
        <f>0.01*VLOOKUP(A93,Detailed_estimation!$A$6:$AF$179,2,FALSE)</f>
        <v>618552.84</v>
      </c>
      <c r="L93" s="10">
        <f>0.005*VLOOKUP(A93,Detailed_estimation!$A$6:$AF$179,2,FALSE)</f>
        <v>309276.42</v>
      </c>
      <c r="M93" s="10">
        <f>0.001*VLOOKUP(A93,Detailed_estimation!$A$6:$AF$179,2,FALSE)</f>
        <v>61855.284</v>
      </c>
      <c r="N93" s="10">
        <f>0.0005*VLOOKUP(A93,Detailed_estimation!$A$6:$AF$179,2,FALSE)</f>
        <v>30927.642</v>
      </c>
      <c r="O93" s="31">
        <f>0.0001*VLOOKUP(A93,Detailed_estimation!$A$6:$AF$179,2,FALSE)</f>
        <v>6185.5284000000001</v>
      </c>
      <c r="P93" s="32"/>
    </row>
    <row r="94" spans="1:16" x14ac:dyDescent="0.35">
      <c r="A94" t="s">
        <v>103</v>
      </c>
      <c r="B94" s="45">
        <f>VLOOKUP(A94,Detailed_estimation!$A$6:$AH$179,33)/1000000</f>
        <v>1648.8881805943895</v>
      </c>
      <c r="C94" s="53" t="str">
        <f>IF(VLOOKUP(A94,Detailed_estimation!$A$6:$AH$179,34,FALSE)&gt;0,VLOOKUP(A94,Detailed_estimation!$A$6:$AH$179,34,FALSE),"")</f>
        <v/>
      </c>
      <c r="D94" s="45">
        <f>VLOOKUP(A94,Detailed_estimation!$A$6:$AJ$179,35)/1000000</f>
        <v>1596.123758815369</v>
      </c>
      <c r="E94" s="59" t="str">
        <f>IF(VLOOKUP(A94,Detailed_estimation!$A$6:$AJ$179,36,FALSE)&gt;0,VLOOKUP(A94,Detailed_estimation!$A$6:$AJ$179,36,FALSE),"")</f>
        <v/>
      </c>
      <c r="F94" s="10">
        <f>VLOOKUP(A94,Detailed_estimation!$A$6:$AF$179,3, FALSE)</f>
        <v>116373.5503448276</v>
      </c>
      <c r="G94" s="10">
        <f>VLOOKUP(A94,Detailed_estimation!$A$6:$AF$179,5,FALSE)</f>
        <v>223337.18068965519</v>
      </c>
      <c r="H94" s="10">
        <f>VLOOKUP(A94,Detailed_estimation!$A$6:$AF$179,7,FALSE)</f>
        <v>688760.45241379307</v>
      </c>
      <c r="I94" s="10">
        <f>VLOOKUP(A94,Detailed_estimation!$A$6:$AF$179,9,FALSE)</f>
        <v>1340122.747586207</v>
      </c>
      <c r="J94" s="31">
        <f>VLOOKUP(A94,Detailed_estimation!$A$6:$AF$179,11,FALSE)</f>
        <v>3555585.7655172409</v>
      </c>
      <c r="K94" s="10">
        <f>0.01*VLOOKUP(A94,Detailed_estimation!$A$6:$AF$179,2,FALSE)</f>
        <v>231203.74</v>
      </c>
      <c r="L94" s="10">
        <f>0.005*VLOOKUP(A94,Detailed_estimation!$A$6:$AF$179,2,FALSE)</f>
        <v>115601.87</v>
      </c>
      <c r="M94" s="10">
        <f>0.001*VLOOKUP(A94,Detailed_estimation!$A$6:$AF$179,2,FALSE)</f>
        <v>23120.374</v>
      </c>
      <c r="N94" s="10">
        <f>0.0005*VLOOKUP(A94,Detailed_estimation!$A$6:$AF$179,2,FALSE)</f>
        <v>11560.187</v>
      </c>
      <c r="O94" s="31">
        <f>0.0001*VLOOKUP(A94,Detailed_estimation!$A$6:$AF$179,2,FALSE)</f>
        <v>2312.0374000000002</v>
      </c>
      <c r="P94" s="32"/>
    </row>
    <row r="95" spans="1:16" x14ac:dyDescent="0.35">
      <c r="A95" t="s">
        <v>104</v>
      </c>
      <c r="B95" s="45">
        <f>VLOOKUP(A95,Detailed_estimation!$A$6:$AH$179,33)/1000000</f>
        <v>3008.5797190146177</v>
      </c>
      <c r="C95" s="53">
        <f>IF(VLOOKUP(A95,Detailed_estimation!$A$6:$AH$179,34,FALSE)&gt;0,VLOOKUP(A95,Detailed_estimation!$A$6:$AH$179,34,FALSE),"")</f>
        <v>3.2073585189915592E-2</v>
      </c>
      <c r="D95" s="45">
        <f>VLOOKUP(A95,Detailed_estimation!$A$6:$AJ$179,35)/1000000</f>
        <v>2912.3051680061503</v>
      </c>
      <c r="E95" s="59">
        <f>IF(VLOOKUP(A95,Detailed_estimation!$A$6:$AJ$179,36,FALSE)&gt;0,VLOOKUP(A95,Detailed_estimation!$A$6:$AJ$179,36,FALSE),"")</f>
        <v>3.1047230463838296E-2</v>
      </c>
      <c r="F95" s="10">
        <f>VLOOKUP(A95,Detailed_estimation!$A$6:$AF$179,3, FALSE)</f>
        <v>4285097.9052374382</v>
      </c>
      <c r="G95" s="10">
        <f>VLOOKUP(A95,Detailed_estimation!$A$6:$AF$179,5,FALSE)</f>
        <v>6528648.7532176506</v>
      </c>
      <c r="H95" s="10">
        <f>VLOOKUP(A95,Detailed_estimation!$A$6:$AF$179,7,FALSE)</f>
        <v>10441129.824738741</v>
      </c>
      <c r="I95" s="10">
        <f>VLOOKUP(A95,Detailed_estimation!$A$6:$AF$179,9,FALSE)</f>
        <v>12891767.73977223</v>
      </c>
      <c r="J95" s="31">
        <f>VLOOKUP(A95,Detailed_estimation!$A$6:$AF$179,11,FALSE)</f>
        <v>17064471.869605679</v>
      </c>
      <c r="K95" s="10">
        <f>0.01*VLOOKUP(A95,Detailed_estimation!$A$6:$AF$179,2,FALSE)</f>
        <v>37082.870000000003</v>
      </c>
      <c r="L95" s="10">
        <f>0.005*VLOOKUP(A95,Detailed_estimation!$A$6:$AF$179,2,FALSE)</f>
        <v>18541.435000000001</v>
      </c>
      <c r="M95" s="10">
        <f>0.001*VLOOKUP(A95,Detailed_estimation!$A$6:$AF$179,2,FALSE)</f>
        <v>3708.2870000000003</v>
      </c>
      <c r="N95" s="10">
        <f>0.0005*VLOOKUP(A95,Detailed_estimation!$A$6:$AF$179,2,FALSE)</f>
        <v>1854.1435000000001</v>
      </c>
      <c r="O95" s="31">
        <f>0.0001*VLOOKUP(A95,Detailed_estimation!$A$6:$AF$179,2,FALSE)</f>
        <v>370.82870000000003</v>
      </c>
      <c r="P95" s="32"/>
    </row>
    <row r="96" spans="1:16" x14ac:dyDescent="0.35">
      <c r="A96" t="s">
        <v>105</v>
      </c>
      <c r="B96" s="45">
        <f>VLOOKUP(A96,Detailed_estimation!$A$6:$AH$179,33)/1000000</f>
        <v>9147.1117087289404</v>
      </c>
      <c r="C96" s="53">
        <f>IF(VLOOKUP(A96,Detailed_estimation!$A$6:$AH$179,34,FALSE)&gt;0,VLOOKUP(A96,Detailed_estimation!$A$6:$AH$179,34,FALSE),"")</f>
        <v>6.9117858853739056E-2</v>
      </c>
      <c r="D96" s="45">
        <f>VLOOKUP(A96,Detailed_estimation!$A$6:$AJ$179,35)/1000000</f>
        <v>8854.4041340496133</v>
      </c>
      <c r="E96" s="59">
        <f>IF(VLOOKUP(A96,Detailed_estimation!$A$6:$AJ$179,36,FALSE)&gt;0,VLOOKUP(A96,Detailed_estimation!$A$6:$AJ$179,36,FALSE),"")</f>
        <v>6.6906087370419393E-2</v>
      </c>
      <c r="F96" s="10">
        <f>VLOOKUP(A96,Detailed_estimation!$A$6:$AF$179,3, FALSE)</f>
        <v>2299267.4587288392</v>
      </c>
      <c r="G96" s="10">
        <f>VLOOKUP(A96,Detailed_estimation!$A$6:$AF$179,5,FALSE)</f>
        <v>3915222.5650164029</v>
      </c>
      <c r="H96" s="10">
        <f>VLOOKUP(A96,Detailed_estimation!$A$6:$AF$179,7,FALSE)</f>
        <v>9325113.1018905081</v>
      </c>
      <c r="I96" s="10">
        <f>VLOOKUP(A96,Detailed_estimation!$A$6:$AF$179,9,FALSE)</f>
        <v>16326280.91277335</v>
      </c>
      <c r="J96" s="31">
        <f>VLOOKUP(A96,Detailed_estimation!$A$6:$AF$179,11,FALSE)</f>
        <v>43029967.127755649</v>
      </c>
      <c r="K96" s="10">
        <f>0.01*VLOOKUP(A96,Detailed_estimation!$A$6:$AF$179,2,FALSE)</f>
        <v>57933.72</v>
      </c>
      <c r="L96" s="10">
        <f>0.005*VLOOKUP(A96,Detailed_estimation!$A$6:$AF$179,2,FALSE)</f>
        <v>28966.86</v>
      </c>
      <c r="M96" s="10">
        <f>0.001*VLOOKUP(A96,Detailed_estimation!$A$6:$AF$179,2,FALSE)</f>
        <v>5793.3720000000003</v>
      </c>
      <c r="N96" s="10">
        <f>0.0005*VLOOKUP(A96,Detailed_estimation!$A$6:$AF$179,2,FALSE)</f>
        <v>2896.6860000000001</v>
      </c>
      <c r="O96" s="31">
        <f>0.0001*VLOOKUP(A96,Detailed_estimation!$A$6:$AF$179,2,FALSE)</f>
        <v>579.33720000000005</v>
      </c>
      <c r="P96" s="32"/>
    </row>
    <row r="97" spans="1:16" x14ac:dyDescent="0.35">
      <c r="A97" t="s">
        <v>106</v>
      </c>
      <c r="B97" s="45">
        <f>VLOOKUP(A97,Detailed_estimation!$A$6:$AH$179,33)/1000000</f>
        <v>24766.058165698891</v>
      </c>
      <c r="C97" s="53">
        <f>IF(VLOOKUP(A97,Detailed_estimation!$A$6:$AH$179,34,FALSE)&gt;0,VLOOKUP(A97,Detailed_estimation!$A$6:$AH$179,34,FALSE),"")</f>
        <v>4.8637131845991242E-2</v>
      </c>
      <c r="D97" s="45">
        <f>VLOOKUP(A97,Detailed_estimation!$A$6:$AJ$179,35)/1000000</f>
        <v>23973.544304396528</v>
      </c>
      <c r="E97" s="59">
        <f>IF(VLOOKUP(A97,Detailed_estimation!$A$6:$AJ$179,36,FALSE)&gt;0,VLOOKUP(A97,Detailed_estimation!$A$6:$AJ$179,36,FALSE),"")</f>
        <v>4.7080743626919518E-2</v>
      </c>
      <c r="F97" s="10">
        <f>VLOOKUP(A97,Detailed_estimation!$A$6:$AF$179,3, FALSE)</f>
        <v>1689924.1168752559</v>
      </c>
      <c r="G97" s="10">
        <f>VLOOKUP(A97,Detailed_estimation!$A$6:$AF$179,5,FALSE)</f>
        <v>2498507.1888915179</v>
      </c>
      <c r="H97" s="10">
        <f>VLOOKUP(A97,Detailed_estimation!$A$6:$AF$179,7,FALSE)</f>
        <v>5370393.1974855959</v>
      </c>
      <c r="I97" s="10">
        <f>VLOOKUP(A97,Detailed_estimation!$A$6:$AF$179,9,FALSE)</f>
        <v>8300486.7848292906</v>
      </c>
      <c r="J97" s="31">
        <f>VLOOKUP(A97,Detailed_estimation!$A$6:$AF$179,11,FALSE)</f>
        <v>20452110.34648601</v>
      </c>
      <c r="K97" s="10">
        <f>0.01*VLOOKUP(A97,Detailed_estimation!$A$6:$AF$179,2,FALSE)</f>
        <v>492168.04000000004</v>
      </c>
      <c r="L97" s="10">
        <f>0.005*VLOOKUP(A97,Detailed_estimation!$A$6:$AF$179,2,FALSE)</f>
        <v>246084.02000000002</v>
      </c>
      <c r="M97" s="10">
        <f>0.001*VLOOKUP(A97,Detailed_estimation!$A$6:$AF$179,2,FALSE)</f>
        <v>49216.804000000004</v>
      </c>
      <c r="N97" s="10">
        <f>0.0005*VLOOKUP(A97,Detailed_estimation!$A$6:$AF$179,2,FALSE)</f>
        <v>24608.402000000002</v>
      </c>
      <c r="O97" s="31">
        <f>0.0001*VLOOKUP(A97,Detailed_estimation!$A$6:$AF$179,2,FALSE)</f>
        <v>4921.6804000000002</v>
      </c>
      <c r="P97" s="32"/>
    </row>
    <row r="98" spans="1:16" x14ac:dyDescent="0.35">
      <c r="A98" t="s">
        <v>107</v>
      </c>
      <c r="B98" s="45">
        <f>VLOOKUP(A98,Detailed_estimation!$A$6:$AH$179,33)/1000000</f>
        <v>131.65918853938746</v>
      </c>
      <c r="C98" s="53">
        <f>IF(VLOOKUP(A98,Detailed_estimation!$A$6:$AH$179,34,FALSE)&gt;0,VLOOKUP(A98,Detailed_estimation!$A$6:$AH$179,34,FALSE),"")</f>
        <v>2.8199491955067466E-2</v>
      </c>
      <c r="D98" s="45">
        <f>VLOOKUP(A98,Detailed_estimation!$A$6:$AJ$179,35)/1000000</f>
        <v>127.44609450612704</v>
      </c>
      <c r="E98" s="59">
        <f>IF(VLOOKUP(A98,Detailed_estimation!$A$6:$AJ$179,36,FALSE)&gt;0,VLOOKUP(A98,Detailed_estimation!$A$6:$AJ$179,36,FALSE),"")</f>
        <v>2.7297108212505309E-2</v>
      </c>
      <c r="F98" s="10">
        <f>VLOOKUP(A98,Detailed_estimation!$A$6:$AF$179,3, FALSE)</f>
        <v>156279.82239407729</v>
      </c>
      <c r="G98" s="10">
        <f>VLOOKUP(A98,Detailed_estimation!$A$6:$AF$179,5,FALSE)</f>
        <v>270174.30401890399</v>
      </c>
      <c r="H98" s="10">
        <f>VLOOKUP(A98,Detailed_estimation!$A$6:$AF$179,7,FALSE)</f>
        <v>660266.67802183575</v>
      </c>
      <c r="I98" s="10">
        <f>VLOOKUP(A98,Detailed_estimation!$A$6:$AF$179,9,FALSE)</f>
        <v>1172864.2577063299</v>
      </c>
      <c r="J98" s="31">
        <f>VLOOKUP(A98,Detailed_estimation!$A$6:$AF$179,11,FALSE)</f>
        <v>3145042.2268034341</v>
      </c>
      <c r="K98" s="10">
        <f>0.01*VLOOKUP(A98,Detailed_estimation!$A$6:$AF$179,2,FALSE)</f>
        <v>20390.89</v>
      </c>
      <c r="L98" s="10">
        <f>0.005*VLOOKUP(A98,Detailed_estimation!$A$6:$AF$179,2,FALSE)</f>
        <v>10195.445</v>
      </c>
      <c r="M98" s="10">
        <f>0.001*VLOOKUP(A98,Detailed_estimation!$A$6:$AF$179,2,FALSE)</f>
        <v>2039.0889999999999</v>
      </c>
      <c r="N98" s="10">
        <f>0.0005*VLOOKUP(A98,Detailed_estimation!$A$6:$AF$179,2,FALSE)</f>
        <v>1019.5445</v>
      </c>
      <c r="O98" s="31">
        <f>0.0001*VLOOKUP(A98,Detailed_estimation!$A$6:$AF$179,2,FALSE)</f>
        <v>203.90890000000002</v>
      </c>
      <c r="P98" s="32"/>
    </row>
    <row r="99" spans="1:16" x14ac:dyDescent="0.35">
      <c r="A99" t="s">
        <v>108</v>
      </c>
      <c r="B99" s="45">
        <f>VLOOKUP(A99,Detailed_estimation!$A$6:$AH$179,33)/1000000</f>
        <v>63705.113095302499</v>
      </c>
      <c r="C99" s="53">
        <f>IF(VLOOKUP(A99,Detailed_estimation!$A$6:$AH$179,34,FALSE)&gt;0,VLOOKUP(A99,Detailed_estimation!$A$6:$AH$179,34,FALSE),"")</f>
        <v>0.11412201212784071</v>
      </c>
      <c r="D99" s="45">
        <f>VLOOKUP(A99,Detailed_estimation!$A$6:$AJ$179,35)/1000000</f>
        <v>61666.549476252818</v>
      </c>
      <c r="E99" s="59">
        <f>IF(VLOOKUP(A99,Detailed_estimation!$A$6:$AJ$179,36,FALSE)&gt;0,VLOOKUP(A99,Detailed_estimation!$A$6:$AJ$179,36,FALSE),"")</f>
        <v>0.1104701077397498</v>
      </c>
      <c r="F99" s="10">
        <f>VLOOKUP(A99,Detailed_estimation!$A$6:$AF$179,3, FALSE)</f>
        <v>1813826.072762826</v>
      </c>
      <c r="G99" s="10">
        <f>VLOOKUP(A99,Detailed_estimation!$A$6:$AF$179,5,FALSE)</f>
        <v>3026532.7612885879</v>
      </c>
      <c r="H99" s="10">
        <f>VLOOKUP(A99,Detailed_estimation!$A$6:$AF$179,7,FALSE)</f>
        <v>6904952.1373946331</v>
      </c>
      <c r="I99" s="10">
        <f>VLOOKUP(A99,Detailed_estimation!$A$6:$AF$179,9,FALSE)</f>
        <v>11594065.393084271</v>
      </c>
      <c r="J99" s="31">
        <f>VLOOKUP(A99,Detailed_estimation!$A$6:$AF$179,11,FALSE)</f>
        <v>29036906.390111141</v>
      </c>
      <c r="K99" s="10">
        <f>0.01*VLOOKUP(A99,Detailed_estimation!$A$6:$AF$179,2,FALSE)</f>
        <v>1037213.36</v>
      </c>
      <c r="L99" s="10">
        <f>0.005*VLOOKUP(A99,Detailed_estimation!$A$6:$AF$179,2,FALSE)</f>
        <v>518606.68</v>
      </c>
      <c r="M99" s="10">
        <f>0.001*VLOOKUP(A99,Detailed_estimation!$A$6:$AF$179,2,FALSE)</f>
        <v>103721.336</v>
      </c>
      <c r="N99" s="10">
        <f>0.0005*VLOOKUP(A99,Detailed_estimation!$A$6:$AF$179,2,FALSE)</f>
        <v>51860.667999999998</v>
      </c>
      <c r="O99" s="31">
        <f>0.0001*VLOOKUP(A99,Detailed_estimation!$A$6:$AF$179,2,FALSE)</f>
        <v>10372.133600000001</v>
      </c>
      <c r="P99" s="32"/>
    </row>
    <row r="100" spans="1:16" x14ac:dyDescent="0.35">
      <c r="A100" t="s">
        <v>109</v>
      </c>
      <c r="B100" s="45">
        <f>VLOOKUP(A100,Detailed_estimation!$A$6:$AH$179,33)/1000000</f>
        <v>282.43947410957259</v>
      </c>
      <c r="C100" s="53" t="str">
        <f>IF(VLOOKUP(A100,Detailed_estimation!$A$6:$AH$179,34,FALSE)&gt;0,VLOOKUP(A100,Detailed_estimation!$A$6:$AH$179,34,FALSE),"")</f>
        <v/>
      </c>
      <c r="D100" s="45">
        <f>VLOOKUP(A100,Detailed_estimation!$A$6:$AJ$179,35)/1000000</f>
        <v>273.40141093806625</v>
      </c>
      <c r="E100" s="59" t="str">
        <f>IF(VLOOKUP(A100,Detailed_estimation!$A$6:$AJ$179,36,FALSE)&gt;0,VLOOKUP(A100,Detailed_estimation!$A$6:$AJ$179,36,FALSE),"")</f>
        <v/>
      </c>
      <c r="F100" s="10">
        <f>VLOOKUP(A100,Detailed_estimation!$A$6:$AF$179,3, FALSE)</f>
        <v>107993.1018553248</v>
      </c>
      <c r="G100" s="10">
        <f>VLOOKUP(A100,Detailed_estimation!$A$6:$AF$179,5,FALSE)</f>
        <v>185599.44222891831</v>
      </c>
      <c r="H100" s="10">
        <f>VLOOKUP(A100,Detailed_estimation!$A$6:$AF$179,7,FALSE)</f>
        <v>446304.5205305015</v>
      </c>
      <c r="I100" s="10">
        <f>VLOOKUP(A100,Detailed_estimation!$A$6:$AF$179,9,FALSE)</f>
        <v>786909.17871160444</v>
      </c>
      <c r="J100" s="31">
        <f>VLOOKUP(A100,Detailed_estimation!$A$6:$AF$179,11,FALSE)</f>
        <v>2078425.9783073</v>
      </c>
      <c r="K100" s="10">
        <f>0.01*VLOOKUP(A100,Detailed_estimation!$A$6:$AF$179,2,FALSE)</f>
        <v>65748.33</v>
      </c>
      <c r="L100" s="10">
        <f>0.005*VLOOKUP(A100,Detailed_estimation!$A$6:$AF$179,2,FALSE)</f>
        <v>32874.165000000001</v>
      </c>
      <c r="M100" s="10">
        <f>0.001*VLOOKUP(A100,Detailed_estimation!$A$6:$AF$179,2,FALSE)</f>
        <v>6574.8330000000005</v>
      </c>
      <c r="N100" s="10">
        <f>0.0005*VLOOKUP(A100,Detailed_estimation!$A$6:$AF$179,2,FALSE)</f>
        <v>3287.4165000000003</v>
      </c>
      <c r="O100" s="31">
        <f>0.0001*VLOOKUP(A100,Detailed_estimation!$A$6:$AF$179,2,FALSE)</f>
        <v>657.48329999999999</v>
      </c>
      <c r="P100" s="32"/>
    </row>
    <row r="101" spans="1:16" x14ac:dyDescent="0.35">
      <c r="A101" t="s">
        <v>110</v>
      </c>
      <c r="B101" s="45">
        <f>VLOOKUP(A101,Detailed_estimation!$A$6:$AH$179,33)/1000000</f>
        <v>3835.2994561681871</v>
      </c>
      <c r="C101" s="53">
        <f>IF(VLOOKUP(A101,Detailed_estimation!$A$6:$AH$179,34,FALSE)&gt;0,VLOOKUP(A101,Detailed_estimation!$A$6:$AH$179,34,FALSE),"")</f>
        <v>0.1205573170501948</v>
      </c>
      <c r="D101" s="45">
        <f>VLOOKUP(A101,Detailed_estimation!$A$6:$AJ$179,35)/1000000</f>
        <v>3712.5698735708052</v>
      </c>
      <c r="E101" s="59">
        <f>IF(VLOOKUP(A101,Detailed_estimation!$A$6:$AJ$179,36,FALSE)&gt;0,VLOOKUP(A101,Detailed_estimation!$A$6:$AJ$179,36,FALSE),"")</f>
        <v>0.11669948290458858</v>
      </c>
      <c r="F101" s="10">
        <f>VLOOKUP(A101,Detailed_estimation!$A$6:$AF$179,3, FALSE)</f>
        <v>496222.58920130122</v>
      </c>
      <c r="G101" s="10">
        <f>VLOOKUP(A101,Detailed_estimation!$A$6:$AF$179,5,FALSE)</f>
        <v>819381.20673769538</v>
      </c>
      <c r="H101" s="10">
        <f>VLOOKUP(A101,Detailed_estimation!$A$6:$AF$179,7,FALSE)</f>
        <v>1844455.306768819</v>
      </c>
      <c r="I101" s="10">
        <f>VLOOKUP(A101,Detailed_estimation!$A$6:$AF$179,9,FALSE)</f>
        <v>3007674.9129109192</v>
      </c>
      <c r="J101" s="31">
        <f>VLOOKUP(A101,Detailed_estimation!$A$6:$AF$179,11,FALSE)</f>
        <v>7519316.2099421518</v>
      </c>
      <c r="K101" s="10">
        <f>0.01*VLOOKUP(A101,Detailed_estimation!$A$6:$AF$179,2,FALSE)</f>
        <v>122586.8</v>
      </c>
      <c r="L101" s="10">
        <f>0.005*VLOOKUP(A101,Detailed_estimation!$A$6:$AF$179,2,FALSE)</f>
        <v>61293.4</v>
      </c>
      <c r="M101" s="10">
        <f>0.001*VLOOKUP(A101,Detailed_estimation!$A$6:$AF$179,2,FALSE)</f>
        <v>12258.68</v>
      </c>
      <c r="N101" s="10">
        <f>0.0005*VLOOKUP(A101,Detailed_estimation!$A$6:$AF$179,2,FALSE)</f>
        <v>6129.34</v>
      </c>
      <c r="O101" s="31">
        <f>0.0001*VLOOKUP(A101,Detailed_estimation!$A$6:$AF$179,2,FALSE)</f>
        <v>1225.8680000000002</v>
      </c>
      <c r="P101" s="32"/>
    </row>
    <row r="102" spans="1:16" x14ac:dyDescent="0.35">
      <c r="A102" t="s">
        <v>111</v>
      </c>
      <c r="B102" s="45">
        <f>VLOOKUP(A102,Detailed_estimation!$A$6:$AH$179,33)/1000000</f>
        <v>933.07308001231002</v>
      </c>
      <c r="C102" s="53">
        <f>IF(VLOOKUP(A102,Detailed_estimation!$A$6:$AH$179,34,FALSE)&gt;0,VLOOKUP(A102,Detailed_estimation!$A$6:$AH$179,34,FALSE),"")</f>
        <v>6.4973145200588805E-2</v>
      </c>
      <c r="D102" s="45">
        <f>VLOOKUP(A102,Detailed_estimation!$A$6:$AJ$179,35)/1000000</f>
        <v>903.2147414519161</v>
      </c>
      <c r="E102" s="59">
        <f>IF(VLOOKUP(A102,Detailed_estimation!$A$6:$AJ$179,36,FALSE)&gt;0,VLOOKUP(A102,Detailed_estimation!$A$6:$AJ$179,36,FALSE),"")</f>
        <v>6.2894004554169963E-2</v>
      </c>
      <c r="F102" s="10">
        <f>VLOOKUP(A102,Detailed_estimation!$A$6:$AF$179,3, FALSE)</f>
        <v>81029.269134543996</v>
      </c>
      <c r="G102" s="10">
        <f>VLOOKUP(A102,Detailed_estimation!$A$6:$AF$179,5,FALSE)</f>
        <v>140904.7346429342</v>
      </c>
      <c r="H102" s="10">
        <f>VLOOKUP(A102,Detailed_estimation!$A$6:$AF$179,7,FALSE)</f>
        <v>348454.78419807821</v>
      </c>
      <c r="I102" s="10">
        <f>VLOOKUP(A102,Detailed_estimation!$A$6:$AF$179,9,FALSE)</f>
        <v>616789.017716242</v>
      </c>
      <c r="J102" s="31">
        <f>VLOOKUP(A102,Detailed_estimation!$A$6:$AF$179,11,FALSE)</f>
        <v>1643288.895444222</v>
      </c>
      <c r="K102" s="10">
        <f>0.01*VLOOKUP(A102,Detailed_estimation!$A$6:$AF$179,2,FALSE)</f>
        <v>274458</v>
      </c>
      <c r="L102" s="10">
        <f>0.005*VLOOKUP(A102,Detailed_estimation!$A$6:$AF$179,2,FALSE)</f>
        <v>137229</v>
      </c>
      <c r="M102" s="10">
        <f>0.001*VLOOKUP(A102,Detailed_estimation!$A$6:$AF$179,2,FALSE)</f>
        <v>27445.8</v>
      </c>
      <c r="N102" s="10">
        <f>0.0005*VLOOKUP(A102,Detailed_estimation!$A$6:$AF$179,2,FALSE)</f>
        <v>13722.9</v>
      </c>
      <c r="O102" s="31">
        <f>0.0001*VLOOKUP(A102,Detailed_estimation!$A$6:$AF$179,2,FALSE)</f>
        <v>2744.58</v>
      </c>
      <c r="P102" s="32"/>
    </row>
    <row r="103" spans="1:16" x14ac:dyDescent="0.35">
      <c r="A103" t="s">
        <v>112</v>
      </c>
      <c r="B103" s="45">
        <f>VLOOKUP(A103,Detailed_estimation!$A$6:$AH$179,33)/1000000</f>
        <v>3517.5142575315526</v>
      </c>
      <c r="C103" s="53" t="str">
        <f>IF(VLOOKUP(A103,Detailed_estimation!$A$6:$AH$179,34,FALSE)&gt;0,VLOOKUP(A103,Detailed_estimation!$A$6:$AH$179,34,FALSE),"")</f>
        <v/>
      </c>
      <c r="D103" s="45">
        <f>VLOOKUP(A103,Detailed_estimation!$A$6:$AJ$179,35)/1000000</f>
        <v>3404.9538012905432</v>
      </c>
      <c r="E103" s="59" t="str">
        <f>IF(VLOOKUP(A103,Detailed_estimation!$A$6:$AJ$179,36,FALSE)&gt;0,VLOOKUP(A103,Detailed_estimation!$A$6:$AJ$179,36,FALSE),"")</f>
        <v/>
      </c>
      <c r="F103" s="10">
        <f>VLOOKUP(A103,Detailed_estimation!$A$6:$AF$179,3, FALSE)</f>
        <v>1791511.909765484</v>
      </c>
      <c r="G103" s="10">
        <f>VLOOKUP(A103,Detailed_estimation!$A$6:$AF$179,5,FALSE)</f>
        <v>3477950.2400484229</v>
      </c>
      <c r="H103" s="10">
        <f>VLOOKUP(A103,Detailed_estimation!$A$6:$AF$179,7,FALSE)</f>
        <v>10840278.596112709</v>
      </c>
      <c r="I103" s="10">
        <f>VLOOKUP(A103,Detailed_estimation!$A$6:$AF$179,9,FALSE)</f>
        <v>21219613.75200782</v>
      </c>
      <c r="J103" s="31">
        <f>VLOOKUP(A103,Detailed_estimation!$A$6:$AF$179,11,FALSE)</f>
        <v>56924398.949576147</v>
      </c>
      <c r="K103" s="10">
        <f>0.01*VLOOKUP(A103,Detailed_estimation!$A$6:$AF$179,2,FALSE)</f>
        <v>31432.79</v>
      </c>
      <c r="L103" s="10">
        <f>0.005*VLOOKUP(A103,Detailed_estimation!$A$6:$AF$179,2,FALSE)</f>
        <v>15716.395</v>
      </c>
      <c r="M103" s="10">
        <f>0.001*VLOOKUP(A103,Detailed_estimation!$A$6:$AF$179,2,FALSE)</f>
        <v>3143.279</v>
      </c>
      <c r="N103" s="10">
        <f>0.0005*VLOOKUP(A103,Detailed_estimation!$A$6:$AF$179,2,FALSE)</f>
        <v>1571.6395</v>
      </c>
      <c r="O103" s="31">
        <f>0.0001*VLOOKUP(A103,Detailed_estimation!$A$6:$AF$179,2,FALSE)</f>
        <v>314.3279</v>
      </c>
      <c r="P103" s="32"/>
    </row>
    <row r="104" spans="1:16" x14ac:dyDescent="0.35">
      <c r="A104" t="s">
        <v>113</v>
      </c>
      <c r="B104" s="45">
        <f>VLOOKUP(A104,Detailed_estimation!$A$6:$AH$179,33)/1000000</f>
        <v>38.592166574919908</v>
      </c>
      <c r="C104" s="53">
        <f>IF(VLOOKUP(A104,Detailed_estimation!$A$6:$AH$179,34,FALSE)&gt;0,VLOOKUP(A104,Detailed_estimation!$A$6:$AH$179,34,FALSE),"")</f>
        <v>1.4424515109533591E-2</v>
      </c>
      <c r="D104" s="45">
        <f>VLOOKUP(A104,Detailed_estimation!$A$6:$AJ$179,35)/1000000</f>
        <v>37.357217244522474</v>
      </c>
      <c r="E104" s="59">
        <f>IF(VLOOKUP(A104,Detailed_estimation!$A$6:$AJ$179,36,FALSE)&gt;0,VLOOKUP(A104,Detailed_estimation!$A$6:$AJ$179,36,FALSE),"")</f>
        <v>1.3962930626028517E-2</v>
      </c>
      <c r="F104" s="10">
        <f>VLOOKUP(A104,Detailed_estimation!$A$6:$AF$179,3, FALSE)</f>
        <v>32162.522290132809</v>
      </c>
      <c r="G104" s="10">
        <f>VLOOKUP(A104,Detailed_estimation!$A$6:$AF$179,5,FALSE)</f>
        <v>53205.097308531433</v>
      </c>
      <c r="H104" s="10">
        <f>VLOOKUP(A104,Detailed_estimation!$A$6:$AF$179,7,FALSE)</f>
        <v>118424.0954504384</v>
      </c>
      <c r="I104" s="10">
        <f>VLOOKUP(A104,Detailed_estimation!$A$6:$AF$179,9,FALSE)</f>
        <v>195839.15904119279</v>
      </c>
      <c r="J104" s="31">
        <f>VLOOKUP(A104,Detailed_estimation!$A$6:$AF$179,11,FALSE)</f>
        <v>485910.62448071619</v>
      </c>
      <c r="K104" s="10">
        <f>0.01*VLOOKUP(A104,Detailed_estimation!$A$6:$AF$179,2,FALSE)</f>
        <v>38028.230000000003</v>
      </c>
      <c r="L104" s="10">
        <f>0.005*VLOOKUP(A104,Detailed_estimation!$A$6:$AF$179,2,FALSE)</f>
        <v>19014.115000000002</v>
      </c>
      <c r="M104" s="10">
        <f>0.001*VLOOKUP(A104,Detailed_estimation!$A$6:$AF$179,2,FALSE)</f>
        <v>3802.8229999999999</v>
      </c>
      <c r="N104" s="10">
        <f>0.0005*VLOOKUP(A104,Detailed_estimation!$A$6:$AF$179,2,FALSE)</f>
        <v>1901.4114999999999</v>
      </c>
      <c r="O104" s="31">
        <f>0.0001*VLOOKUP(A104,Detailed_estimation!$A$6:$AF$179,2,FALSE)</f>
        <v>380.28230000000002</v>
      </c>
      <c r="P104" s="32"/>
    </row>
    <row r="105" spans="1:16" x14ac:dyDescent="0.35">
      <c r="A105" t="s">
        <v>114</v>
      </c>
      <c r="B105" s="45">
        <f>VLOOKUP(A105,Detailed_estimation!$A$6:$AH$179,33)/1000000</f>
        <v>110.73120036670274</v>
      </c>
      <c r="C105" s="53">
        <f>IF(VLOOKUP(A105,Detailed_estimation!$A$6:$AH$179,34,FALSE)&gt;0,VLOOKUP(A105,Detailed_estimation!$A$6:$AH$179,34,FALSE),"")</f>
        <v>6.9280420847987079E-2</v>
      </c>
      <c r="D105" s="45">
        <f>VLOOKUP(A105,Detailed_estimation!$A$6:$AJ$179,35)/1000000</f>
        <v>107.18780195496825</v>
      </c>
      <c r="E105" s="59">
        <f>IF(VLOOKUP(A105,Detailed_estimation!$A$6:$AJ$179,36,FALSE)&gt;0,VLOOKUP(A105,Detailed_estimation!$A$6:$AJ$179,36,FALSE),"")</f>
        <v>6.7063447380851487E-2</v>
      </c>
      <c r="F105" s="10">
        <f>VLOOKUP(A105,Detailed_estimation!$A$6:$AF$179,3, FALSE)</f>
        <v>65762.610908399234</v>
      </c>
      <c r="G105" s="10">
        <f>VLOOKUP(A105,Detailed_estimation!$A$6:$AF$179,5,FALSE)</f>
        <v>111696.23080052091</v>
      </c>
      <c r="H105" s="10">
        <f>VLOOKUP(A105,Detailed_estimation!$A$6:$AF$179,7,FALSE)</f>
        <v>262113.70122908111</v>
      </c>
      <c r="I105" s="10">
        <f>VLOOKUP(A105,Detailed_estimation!$A$6:$AF$179,9,FALSE)</f>
        <v>457143.60847192141</v>
      </c>
      <c r="J105" s="31">
        <f>VLOOKUP(A105,Detailed_estimation!$A$6:$AF$179,11,FALSE)</f>
        <v>1168679.437189881</v>
      </c>
      <c r="K105" s="10">
        <f>0.01*VLOOKUP(A105,Detailed_estimation!$A$6:$AF$179,2,FALSE)</f>
        <v>44957.42</v>
      </c>
      <c r="L105" s="10">
        <f>0.005*VLOOKUP(A105,Detailed_estimation!$A$6:$AF$179,2,FALSE)</f>
        <v>22478.71</v>
      </c>
      <c r="M105" s="10">
        <f>0.001*VLOOKUP(A105,Detailed_estimation!$A$6:$AF$179,2,FALSE)</f>
        <v>4495.7420000000002</v>
      </c>
      <c r="N105" s="10">
        <f>0.0005*VLOOKUP(A105,Detailed_estimation!$A$6:$AF$179,2,FALSE)</f>
        <v>2247.8710000000001</v>
      </c>
      <c r="O105" s="31">
        <f>0.0001*VLOOKUP(A105,Detailed_estimation!$A$6:$AF$179,2,FALSE)</f>
        <v>449.57420000000002</v>
      </c>
      <c r="P105" s="32"/>
    </row>
    <row r="106" spans="1:16" x14ac:dyDescent="0.35">
      <c r="A106" t="s">
        <v>115</v>
      </c>
      <c r="B106" s="45">
        <f>VLOOKUP(A106,Detailed_estimation!$A$6:$AH$179,33)/1000000</f>
        <v>536.17718956455383</v>
      </c>
      <c r="C106" s="53">
        <f>IF(VLOOKUP(A106,Detailed_estimation!$A$6:$AH$179,34,FALSE)&gt;0,VLOOKUP(A106,Detailed_estimation!$A$6:$AH$179,34,FALSE),"")</f>
        <v>8.1025872232559776E-2</v>
      </c>
      <c r="D106" s="45">
        <f>VLOOKUP(A106,Detailed_estimation!$A$6:$AJ$179,35)/1000000</f>
        <v>519.01951949848808</v>
      </c>
      <c r="E106" s="59">
        <f>IF(VLOOKUP(A106,Detailed_estimation!$A$6:$AJ$179,36,FALSE)&gt;0,VLOOKUP(A106,Detailed_estimation!$A$6:$AJ$179,36,FALSE),"")</f>
        <v>7.8433044321117862E-2</v>
      </c>
      <c r="F106" s="10">
        <f>VLOOKUP(A106,Detailed_estimation!$A$6:$AF$179,3, FALSE)</f>
        <v>884643.82657144475</v>
      </c>
      <c r="G106" s="10">
        <f>VLOOKUP(A106,Detailed_estimation!$A$6:$AF$179,5,FALSE)</f>
        <v>1634157.2942323589</v>
      </c>
      <c r="H106" s="10">
        <f>VLOOKUP(A106,Detailed_estimation!$A$6:$AF$179,7,FALSE)</f>
        <v>4278460.5397440111</v>
      </c>
      <c r="I106" s="10">
        <f>VLOOKUP(A106,Detailed_estimation!$A$6:$AF$179,9,FALSE)</f>
        <v>7352466.0691051362</v>
      </c>
      <c r="J106" s="31">
        <f>VLOOKUP(A106,Detailed_estimation!$A$6:$AF$179,11,FALSE)</f>
        <v>18268571.89729654</v>
      </c>
      <c r="K106" s="10">
        <f>0.01*VLOOKUP(A106,Detailed_estimation!$A$6:$AF$179,2,FALSE)</f>
        <v>14695.67</v>
      </c>
      <c r="L106" s="10">
        <f>0.005*VLOOKUP(A106,Detailed_estimation!$A$6:$AF$179,2,FALSE)</f>
        <v>7347.835</v>
      </c>
      <c r="M106" s="10">
        <f>0.001*VLOOKUP(A106,Detailed_estimation!$A$6:$AF$179,2,FALSE)</f>
        <v>1469.567</v>
      </c>
      <c r="N106" s="10">
        <f>0.0005*VLOOKUP(A106,Detailed_estimation!$A$6:$AF$179,2,FALSE)</f>
        <v>734.7835</v>
      </c>
      <c r="O106" s="31">
        <f>0.0001*VLOOKUP(A106,Detailed_estimation!$A$6:$AF$179,2,FALSE)</f>
        <v>146.95670000000001</v>
      </c>
      <c r="P106" s="32"/>
    </row>
    <row r="107" spans="1:16" x14ac:dyDescent="0.35">
      <c r="A107" t="s">
        <v>116</v>
      </c>
      <c r="B107" s="45">
        <f>VLOOKUP(A107,Detailed_estimation!$A$6:$AH$179,33)/1000000</f>
        <v>435.45232691052445</v>
      </c>
      <c r="C107" s="53" t="str">
        <f>IF(VLOOKUP(A107,Detailed_estimation!$A$6:$AH$179,34,FALSE)&gt;0,VLOOKUP(A107,Detailed_estimation!$A$6:$AH$179,34,FALSE),"")</f>
        <v/>
      </c>
      <c r="D107" s="45">
        <f>VLOOKUP(A107,Detailed_estimation!$A$6:$AJ$179,35)/1000000</f>
        <v>421.51785244938759</v>
      </c>
      <c r="E107" s="59" t="str">
        <f>IF(VLOOKUP(A107,Detailed_estimation!$A$6:$AJ$179,36,FALSE)&gt;0,VLOOKUP(A107,Detailed_estimation!$A$6:$AJ$179,36,FALSE),"")</f>
        <v/>
      </c>
      <c r="F107" s="10">
        <f>VLOOKUP(A107,Detailed_estimation!$A$6:$AF$179,3, FALSE)</f>
        <v>132098.7003952621</v>
      </c>
      <c r="G107" s="10">
        <f>VLOOKUP(A107,Detailed_estimation!$A$6:$AF$179,5,FALSE)</f>
        <v>262654.92839239538</v>
      </c>
      <c r="H107" s="10">
        <f>VLOOKUP(A107,Detailed_estimation!$A$6:$AF$179,7,FALSE)</f>
        <v>871094.79703217698</v>
      </c>
      <c r="I107" s="10">
        <f>VLOOKUP(A107,Detailed_estimation!$A$6:$AF$179,9,FALSE)</f>
        <v>1718271.0109562341</v>
      </c>
      <c r="J107" s="31">
        <f>VLOOKUP(A107,Detailed_estimation!$A$6:$AF$179,11,FALSE)</f>
        <v>4577397.7163192034</v>
      </c>
      <c r="K107" s="10">
        <f>0.01*VLOOKUP(A107,Detailed_estimation!$A$6:$AF$179,2,FALSE)</f>
        <v>34950.840000000004</v>
      </c>
      <c r="L107" s="10">
        <f>0.005*VLOOKUP(A107,Detailed_estimation!$A$6:$AF$179,2,FALSE)</f>
        <v>17475.420000000002</v>
      </c>
      <c r="M107" s="10">
        <f>0.001*VLOOKUP(A107,Detailed_estimation!$A$6:$AF$179,2,FALSE)</f>
        <v>3495.0840000000003</v>
      </c>
      <c r="N107" s="10">
        <f>0.0005*VLOOKUP(A107,Detailed_estimation!$A$6:$AF$179,2,FALSE)</f>
        <v>1747.5420000000001</v>
      </c>
      <c r="O107" s="31">
        <f>0.0001*VLOOKUP(A107,Detailed_estimation!$A$6:$AF$179,2,FALSE)</f>
        <v>349.50839999999999</v>
      </c>
      <c r="P107" s="32"/>
    </row>
    <row r="108" spans="1:16" x14ac:dyDescent="0.35">
      <c r="A108" t="s">
        <v>117</v>
      </c>
      <c r="B108" s="45">
        <f>VLOOKUP(A108,Detailed_estimation!$A$6:$AH$179,33)/1000000</f>
        <v>18.737620703170453</v>
      </c>
      <c r="C108" s="53">
        <f>IF(VLOOKUP(A108,Detailed_estimation!$A$6:$AH$179,34,FALSE)&gt;0,VLOOKUP(A108,Detailed_estimation!$A$6:$AH$179,34,FALSE),"")</f>
        <v>3.9158401055953328E-2</v>
      </c>
      <c r="D108" s="45">
        <f>VLOOKUP(A108,Detailed_estimation!$A$6:$AJ$179,35)/1000000</f>
        <v>18.138016840669</v>
      </c>
      <c r="E108" s="59">
        <f>IF(VLOOKUP(A108,Detailed_estimation!$A$6:$AJ$179,36,FALSE)&gt;0,VLOOKUP(A108,Detailed_estimation!$A$6:$AJ$179,36,FALSE),"")</f>
        <v>3.7905332222162823E-2</v>
      </c>
      <c r="F108" s="10">
        <f>VLOOKUP(A108,Detailed_estimation!$A$6:$AF$179,3, FALSE)</f>
        <v>31492.895382649778</v>
      </c>
      <c r="G108" s="10">
        <f>VLOOKUP(A108,Detailed_estimation!$A$6:$AF$179,5,FALSE)</f>
        <v>56015.900977822261</v>
      </c>
      <c r="H108" s="10">
        <f>VLOOKUP(A108,Detailed_estimation!$A$6:$AF$179,7,FALSE)</f>
        <v>145337.1860006171</v>
      </c>
      <c r="I108" s="10">
        <f>VLOOKUP(A108,Detailed_estimation!$A$6:$AF$179,9,FALSE)</f>
        <v>263624.75422714249</v>
      </c>
      <c r="J108" s="31">
        <f>VLOOKUP(A108,Detailed_estimation!$A$6:$AF$179,11,FALSE)</f>
        <v>697225.46899714484</v>
      </c>
      <c r="K108" s="10">
        <f>0.01*VLOOKUP(A108,Detailed_estimation!$A$6:$AF$179,2,FALSE)</f>
        <v>12923.800000000001</v>
      </c>
      <c r="L108" s="10">
        <f>0.005*VLOOKUP(A108,Detailed_estimation!$A$6:$AF$179,2,FALSE)</f>
        <v>6461.9000000000005</v>
      </c>
      <c r="M108" s="10">
        <f>0.001*VLOOKUP(A108,Detailed_estimation!$A$6:$AF$179,2,FALSE)</f>
        <v>1292.3800000000001</v>
      </c>
      <c r="N108" s="10">
        <f>0.0005*VLOOKUP(A108,Detailed_estimation!$A$6:$AF$179,2,FALSE)</f>
        <v>646.19000000000005</v>
      </c>
      <c r="O108" s="31">
        <f>0.0001*VLOOKUP(A108,Detailed_estimation!$A$6:$AF$179,2,FALSE)</f>
        <v>129.238</v>
      </c>
      <c r="P108" s="32"/>
    </row>
    <row r="109" spans="1:16" x14ac:dyDescent="0.35">
      <c r="A109" t="s">
        <v>118</v>
      </c>
      <c r="B109" s="45">
        <f>VLOOKUP(A109,Detailed_estimation!$A$6:$AH$179,33)/1000000</f>
        <v>1.2312697566072002</v>
      </c>
      <c r="C109" s="53" t="str">
        <f>IF(VLOOKUP(A109,Detailed_estimation!$A$6:$AH$179,34,FALSE)&gt;0,VLOOKUP(A109,Detailed_estimation!$A$6:$AH$179,34,FALSE),"")</f>
        <v/>
      </c>
      <c r="D109" s="45">
        <f>VLOOKUP(A109,Detailed_estimation!$A$6:$AJ$179,35)/1000000</f>
        <v>1.1918691243957698</v>
      </c>
      <c r="E109" s="59" t="str">
        <f>IF(VLOOKUP(A109,Detailed_estimation!$A$6:$AJ$179,36,FALSE)&gt;0,VLOOKUP(A109,Detailed_estimation!$A$6:$AJ$179,36,FALSE),"")</f>
        <v/>
      </c>
      <c r="F109" s="10">
        <f>VLOOKUP(A109,Detailed_estimation!$A$6:$AF$179,3, FALSE)</f>
        <v>11120.5</v>
      </c>
      <c r="G109" s="10">
        <f>VLOOKUP(A109,Detailed_estimation!$A$6:$AF$179,5,FALSE)</f>
        <v>18593.2</v>
      </c>
      <c r="H109" s="10">
        <f>VLOOKUP(A109,Detailed_estimation!$A$6:$AF$179,7,FALSE)</f>
        <v>42422.8</v>
      </c>
      <c r="I109" s="10">
        <f>VLOOKUP(A109,Detailed_estimation!$A$6:$AF$179,9,FALSE)</f>
        <v>71388.5</v>
      </c>
      <c r="J109" s="31">
        <f>VLOOKUP(A109,Detailed_estimation!$A$6:$AF$179,11,FALSE)</f>
        <v>181299.1</v>
      </c>
      <c r="K109" s="10">
        <f>0.01*VLOOKUP(A109,Detailed_estimation!$A$6:$AF$179,2,FALSE)</f>
        <v>24833.58</v>
      </c>
      <c r="L109" s="10">
        <f>0.005*VLOOKUP(A109,Detailed_estimation!$A$6:$AF$179,2,FALSE)</f>
        <v>12416.79</v>
      </c>
      <c r="M109" s="10">
        <f>0.001*VLOOKUP(A109,Detailed_estimation!$A$6:$AF$179,2,FALSE)</f>
        <v>2483.3580000000002</v>
      </c>
      <c r="N109" s="10">
        <f>0.0005*VLOOKUP(A109,Detailed_estimation!$A$6:$AF$179,2,FALSE)</f>
        <v>1241.6790000000001</v>
      </c>
      <c r="O109" s="31">
        <f>0.0001*VLOOKUP(A109,Detailed_estimation!$A$6:$AF$179,2,FALSE)</f>
        <v>248.33580000000001</v>
      </c>
      <c r="P109" s="32"/>
    </row>
    <row r="110" spans="1:16" x14ac:dyDescent="0.35">
      <c r="A110" t="s">
        <v>119</v>
      </c>
      <c r="B110" s="45">
        <f>VLOOKUP(A110,Detailed_estimation!$A$6:$AH$179,33)/1000000</f>
        <v>238.17563985164</v>
      </c>
      <c r="C110" s="53" t="str">
        <f>IF(VLOOKUP(A110,Detailed_estimation!$A$6:$AH$179,34,FALSE)&gt;0,VLOOKUP(A110,Detailed_estimation!$A$6:$AH$179,34,FALSE),"")</f>
        <v/>
      </c>
      <c r="D110" s="45">
        <f>VLOOKUP(A110,Detailed_estimation!$A$6:$AJ$179,35)/1000000</f>
        <v>230.55401937638752</v>
      </c>
      <c r="E110" s="59" t="str">
        <f>IF(VLOOKUP(A110,Detailed_estimation!$A$6:$AJ$179,36,FALSE)&gt;0,VLOOKUP(A110,Detailed_estimation!$A$6:$AJ$179,36,FALSE),"")</f>
        <v/>
      </c>
      <c r="F110" s="10">
        <f>VLOOKUP(A110,Detailed_estimation!$A$6:$AF$179,3, FALSE)</f>
        <v>162828.25104089969</v>
      </c>
      <c r="G110" s="10">
        <f>VLOOKUP(A110,Detailed_estimation!$A$6:$AF$179,5,FALSE)</f>
        <v>273380.94811360462</v>
      </c>
      <c r="H110" s="10">
        <f>VLOOKUP(A110,Detailed_estimation!$A$6:$AF$179,7,FALSE)</f>
        <v>622272.48638671043</v>
      </c>
      <c r="I110" s="10">
        <f>VLOOKUP(A110,Detailed_estimation!$A$6:$AF$179,9,FALSE)</f>
        <v>1058628.0961684019</v>
      </c>
      <c r="J110" s="31">
        <f>VLOOKUP(A110,Detailed_estimation!$A$6:$AF$179,11,FALSE)</f>
        <v>2715653.275233902</v>
      </c>
      <c r="K110" s="10">
        <f>0.01*VLOOKUP(A110,Detailed_estimation!$A$6:$AF$179,2,FALSE)</f>
        <v>42408.49</v>
      </c>
      <c r="L110" s="10">
        <f>0.005*VLOOKUP(A110,Detailed_estimation!$A$6:$AF$179,2,FALSE)</f>
        <v>21204.244999999999</v>
      </c>
      <c r="M110" s="10">
        <f>0.001*VLOOKUP(A110,Detailed_estimation!$A$6:$AF$179,2,FALSE)</f>
        <v>4240.8490000000002</v>
      </c>
      <c r="N110" s="10">
        <f>0.0005*VLOOKUP(A110,Detailed_estimation!$A$6:$AF$179,2,FALSE)</f>
        <v>2120.4245000000001</v>
      </c>
      <c r="O110" s="31">
        <f>0.0001*VLOOKUP(A110,Detailed_estimation!$A$6:$AF$179,2,FALSE)</f>
        <v>424.0849</v>
      </c>
      <c r="P110" s="32"/>
    </row>
    <row r="111" spans="1:16" x14ac:dyDescent="0.35">
      <c r="A111" t="s">
        <v>120</v>
      </c>
      <c r="B111" s="45">
        <f>VLOOKUP(A111,Detailed_estimation!$A$6:$AH$179,33)/1000000</f>
        <v>681.36184915155548</v>
      </c>
      <c r="C111" s="53">
        <f>IF(VLOOKUP(A111,Detailed_estimation!$A$6:$AH$179,34,FALSE)&gt;0,VLOOKUP(A111,Detailed_estimation!$A$6:$AH$179,34,FALSE),"")</f>
        <v>4.5482737061953049E-2</v>
      </c>
      <c r="D111" s="45">
        <f>VLOOKUP(A111,Detailed_estimation!$A$6:$AJ$179,35)/1000000</f>
        <v>659.55826997870565</v>
      </c>
      <c r="E111" s="59">
        <f>IF(VLOOKUP(A111,Detailed_estimation!$A$6:$AJ$179,36,FALSE)&gt;0,VLOOKUP(A111,Detailed_estimation!$A$6:$AJ$179,36,FALSE),"")</f>
        <v>4.4027289475970552E-2</v>
      </c>
      <c r="F111" s="10">
        <f>VLOOKUP(A111,Detailed_estimation!$A$6:$AF$179,3, FALSE)</f>
        <v>694626.25653581275</v>
      </c>
      <c r="G111" s="10">
        <f>VLOOKUP(A111,Detailed_estimation!$A$6:$AF$179,5,FALSE)</f>
        <v>1196942.9827002101</v>
      </c>
      <c r="H111" s="10">
        <f>VLOOKUP(A111,Detailed_estimation!$A$6:$AF$179,7,FALSE)</f>
        <v>2928155.240736722</v>
      </c>
      <c r="I111" s="10">
        <f>VLOOKUP(A111,Detailed_estimation!$A$6:$AF$179,9,FALSE)</f>
        <v>5128178.323736636</v>
      </c>
      <c r="J111" s="31">
        <f>VLOOKUP(A111,Detailed_estimation!$A$6:$AF$179,11,FALSE)</f>
        <v>13459473.625709901</v>
      </c>
      <c r="K111" s="10">
        <f>0.01*VLOOKUP(A111,Detailed_estimation!$A$6:$AF$179,2,FALSE)</f>
        <v>22033.31</v>
      </c>
      <c r="L111" s="10">
        <f>0.005*VLOOKUP(A111,Detailed_estimation!$A$6:$AF$179,2,FALSE)</f>
        <v>11016.655000000001</v>
      </c>
      <c r="M111" s="10">
        <f>0.001*VLOOKUP(A111,Detailed_estimation!$A$6:$AF$179,2,FALSE)</f>
        <v>2203.3310000000001</v>
      </c>
      <c r="N111" s="10">
        <f>0.0005*VLOOKUP(A111,Detailed_estimation!$A$6:$AF$179,2,FALSE)</f>
        <v>1101.6655000000001</v>
      </c>
      <c r="O111" s="31">
        <f>0.0001*VLOOKUP(A111,Detailed_estimation!$A$6:$AF$179,2,FALSE)</f>
        <v>220.3331</v>
      </c>
      <c r="P111" s="32"/>
    </row>
    <row r="112" spans="1:16" x14ac:dyDescent="0.35">
      <c r="A112" t="s">
        <v>121</v>
      </c>
      <c r="B112" s="45">
        <f>VLOOKUP(A112,Detailed_estimation!$A$6:$AH$179,33)/1000000</f>
        <v>0</v>
      </c>
      <c r="C112" s="53" t="str">
        <f>IF(VLOOKUP(A112,Detailed_estimation!$A$6:$AH$179,34,FALSE)&gt;0,VLOOKUP(A112,Detailed_estimation!$A$6:$AH$179,34,FALSE),"")</f>
        <v/>
      </c>
      <c r="D112" s="45">
        <f>VLOOKUP(A112,Detailed_estimation!$A$6:$AJ$179,35)/1000000</f>
        <v>0</v>
      </c>
      <c r="E112" s="59" t="str">
        <f>IF(VLOOKUP(A112,Detailed_estimation!$A$6:$AJ$179,36,FALSE)&gt;0,VLOOKUP(A112,Detailed_estimation!$A$6:$AJ$179,36,FALSE),"")</f>
        <v/>
      </c>
      <c r="F112" s="10">
        <f>VLOOKUP(A112,Detailed_estimation!$A$6:$AF$179,3, FALSE)</f>
        <v>2351562.8880489459</v>
      </c>
      <c r="G112" s="10">
        <f>VLOOKUP(A112,Detailed_estimation!$A$6:$AF$179,5,FALSE)</f>
        <v>3451368.9797618552</v>
      </c>
      <c r="H112" s="10">
        <f>VLOOKUP(A112,Detailed_estimation!$A$6:$AF$179,7,FALSE)</f>
        <v>8578877.5645719767</v>
      </c>
      <c r="I112" s="10">
        <f>VLOOKUP(A112,Detailed_estimation!$A$6:$AF$179,9,FALSE)</f>
        <v>16158038.150242999</v>
      </c>
      <c r="J112" s="31">
        <f>VLOOKUP(A112,Detailed_estimation!$A$6:$AF$179,11,FALSE)</f>
        <v>52792663.709248587</v>
      </c>
      <c r="K112" s="10">
        <f>0.01*VLOOKUP(A112,Detailed_estimation!$A$6:$AF$179,2,FALSE)</f>
        <v>5114.2</v>
      </c>
      <c r="L112" s="10">
        <f>0.005*VLOOKUP(A112,Detailed_estimation!$A$6:$AF$179,2,FALSE)</f>
        <v>2557.1</v>
      </c>
      <c r="M112" s="10">
        <f>0.001*VLOOKUP(A112,Detailed_estimation!$A$6:$AF$179,2,FALSE)</f>
        <v>511.42</v>
      </c>
      <c r="N112" s="10">
        <f>0.0005*VLOOKUP(A112,Detailed_estimation!$A$6:$AF$179,2,FALSE)</f>
        <v>255.71</v>
      </c>
      <c r="O112" s="31">
        <f>0.0001*VLOOKUP(A112,Detailed_estimation!$A$6:$AF$179,2,FALSE)</f>
        <v>51.142000000000003</v>
      </c>
      <c r="P112" s="32"/>
    </row>
    <row r="113" spans="1:16" x14ac:dyDescent="0.35">
      <c r="A113" t="s">
        <v>122</v>
      </c>
      <c r="B113" s="45">
        <f>VLOOKUP(A113,Detailed_estimation!$A$6:$AH$179,33)/1000000</f>
        <v>211.49169152744437</v>
      </c>
      <c r="C113" s="53" t="str">
        <f>IF(VLOOKUP(A113,Detailed_estimation!$A$6:$AH$179,34,FALSE)&gt;0,VLOOKUP(A113,Detailed_estimation!$A$6:$AH$179,34,FALSE),"")</f>
        <v/>
      </c>
      <c r="D113" s="45">
        <f>VLOOKUP(A113,Detailed_estimation!$A$6:$AJ$179,35)/1000000</f>
        <v>204.72395739856611</v>
      </c>
      <c r="E113" s="59" t="str">
        <f>IF(VLOOKUP(A113,Detailed_estimation!$A$6:$AJ$179,36,FALSE)&gt;0,VLOOKUP(A113,Detailed_estimation!$A$6:$AJ$179,36,FALSE),"")</f>
        <v/>
      </c>
      <c r="F113" s="10">
        <f>VLOOKUP(A113,Detailed_estimation!$A$6:$AF$179,3, FALSE)</f>
        <v>690467.93542944756</v>
      </c>
      <c r="G113" s="10">
        <f>VLOOKUP(A113,Detailed_estimation!$A$6:$AF$179,5,FALSE)</f>
        <v>1147350.6559574089</v>
      </c>
      <c r="H113" s="10">
        <f>VLOOKUP(A113,Detailed_estimation!$A$6:$AF$179,7,FALSE)</f>
        <v>2580618.8506755722</v>
      </c>
      <c r="I113" s="10">
        <f>VLOOKUP(A113,Detailed_estimation!$A$6:$AF$179,9,FALSE)</f>
        <v>4308046.9025342613</v>
      </c>
      <c r="J113" s="31">
        <f>VLOOKUP(A113,Detailed_estimation!$A$6:$AF$179,11,FALSE)</f>
        <v>10853148.980036611</v>
      </c>
      <c r="K113" s="10">
        <f>0.01*VLOOKUP(A113,Detailed_estimation!$A$6:$AF$179,2,FALSE)</f>
        <v>5667.37</v>
      </c>
      <c r="L113" s="10">
        <f>0.005*VLOOKUP(A113,Detailed_estimation!$A$6:$AF$179,2,FALSE)</f>
        <v>2833.6849999999999</v>
      </c>
      <c r="M113" s="10">
        <f>0.001*VLOOKUP(A113,Detailed_estimation!$A$6:$AF$179,2,FALSE)</f>
        <v>566.73699999999997</v>
      </c>
      <c r="N113" s="10">
        <f>0.0005*VLOOKUP(A113,Detailed_estimation!$A$6:$AF$179,2,FALSE)</f>
        <v>283.36849999999998</v>
      </c>
      <c r="O113" s="31">
        <f>0.0001*VLOOKUP(A113,Detailed_estimation!$A$6:$AF$179,2,FALSE)</f>
        <v>56.673700000000004</v>
      </c>
      <c r="P113" s="32"/>
    </row>
    <row r="114" spans="1:16" x14ac:dyDescent="0.35">
      <c r="A114" t="s">
        <v>123</v>
      </c>
      <c r="B114" s="45">
        <f>VLOOKUP(A114,Detailed_estimation!$A$6:$AH$179,33)/1000000</f>
        <v>77.02201910597347</v>
      </c>
      <c r="C114" s="53" t="str">
        <f>IF(VLOOKUP(A114,Detailed_estimation!$A$6:$AH$179,34,FALSE)&gt;0,VLOOKUP(A114,Detailed_estimation!$A$6:$AH$179,34,FALSE),"")</f>
        <v/>
      </c>
      <c r="D114" s="45">
        <f>VLOOKUP(A114,Detailed_estimation!$A$6:$AJ$179,35)/1000000</f>
        <v>74.557314494582315</v>
      </c>
      <c r="E114" s="59" t="str">
        <f>IF(VLOOKUP(A114,Detailed_estimation!$A$6:$AJ$179,36,FALSE)&gt;0,VLOOKUP(A114,Detailed_estimation!$A$6:$AJ$179,36,FALSE),"")</f>
        <v/>
      </c>
      <c r="F114" s="10">
        <f>VLOOKUP(A114,Detailed_estimation!$A$6:$AF$179,3, FALSE)</f>
        <v>161844.94162480271</v>
      </c>
      <c r="G114" s="10">
        <f>VLOOKUP(A114,Detailed_estimation!$A$6:$AF$179,5,FALSE)</f>
        <v>263537.84581914131</v>
      </c>
      <c r="H114" s="10">
        <f>VLOOKUP(A114,Detailed_estimation!$A$6:$AF$179,7,FALSE)</f>
        <v>577695.38935316843</v>
      </c>
      <c r="I114" s="10">
        <f>VLOOKUP(A114,Detailed_estimation!$A$6:$AF$179,9,FALSE)</f>
        <v>935786.62006306171</v>
      </c>
      <c r="J114" s="31">
        <f>VLOOKUP(A114,Detailed_estimation!$A$6:$AF$179,11,FALSE)</f>
        <v>2205818.691814553</v>
      </c>
      <c r="K114" s="10">
        <f>0.01*VLOOKUP(A114,Detailed_estimation!$A$6:$AF$179,2,FALSE)</f>
        <v>16393.04</v>
      </c>
      <c r="L114" s="10">
        <f>0.005*VLOOKUP(A114,Detailed_estimation!$A$6:$AF$179,2,FALSE)</f>
        <v>8196.52</v>
      </c>
      <c r="M114" s="10">
        <f>0.001*VLOOKUP(A114,Detailed_estimation!$A$6:$AF$179,2,FALSE)</f>
        <v>1639.3040000000001</v>
      </c>
      <c r="N114" s="10">
        <f>0.0005*VLOOKUP(A114,Detailed_estimation!$A$6:$AF$179,2,FALSE)</f>
        <v>819.65200000000004</v>
      </c>
      <c r="O114" s="31">
        <f>0.0001*VLOOKUP(A114,Detailed_estimation!$A$6:$AF$179,2,FALSE)</f>
        <v>163.93040000000002</v>
      </c>
      <c r="P114" s="32"/>
    </row>
    <row r="115" spans="1:16" x14ac:dyDescent="0.35">
      <c r="A115" t="s">
        <v>124</v>
      </c>
      <c r="B115" s="45">
        <f>VLOOKUP(A115,Detailed_estimation!$A$6:$AH$179,33)/1000000</f>
        <v>183.54553506439805</v>
      </c>
      <c r="C115" s="53">
        <f>IF(VLOOKUP(A115,Detailed_estimation!$A$6:$AH$179,34,FALSE)&gt;0,VLOOKUP(A115,Detailed_estimation!$A$6:$AH$179,34,FALSE),"")</f>
        <v>0.13172913557845503</v>
      </c>
      <c r="D115" s="45">
        <f>VLOOKUP(A115,Detailed_estimation!$A$6:$AJ$179,35)/1000000</f>
        <v>177.6720779423373</v>
      </c>
      <c r="E115" s="59">
        <f>IF(VLOOKUP(A115,Detailed_estimation!$A$6:$AJ$179,36,FALSE)&gt;0,VLOOKUP(A115,Detailed_estimation!$A$6:$AJ$179,36,FALSE),"")</f>
        <v>0.12751380323994446</v>
      </c>
      <c r="F115" s="10">
        <f>VLOOKUP(A115,Detailed_estimation!$A$6:$AF$179,3, FALSE)</f>
        <v>24740.964069670608</v>
      </c>
      <c r="G115" s="10">
        <f>VLOOKUP(A115,Detailed_estimation!$A$6:$AF$179,5,FALSE)</f>
        <v>44752.683410328427</v>
      </c>
      <c r="H115" s="10">
        <f>VLOOKUP(A115,Detailed_estimation!$A$6:$AF$179,7,FALSE)</f>
        <v>120153.2472847874</v>
      </c>
      <c r="I115" s="10">
        <f>VLOOKUP(A115,Detailed_estimation!$A$6:$AF$179,9,FALSE)</f>
        <v>224451.99126554481</v>
      </c>
      <c r="J115" s="31">
        <f>VLOOKUP(A115,Detailed_estimation!$A$6:$AF$179,11,FALSE)</f>
        <v>604816.5902580641</v>
      </c>
      <c r="K115" s="10">
        <f>0.01*VLOOKUP(A115,Detailed_estimation!$A$6:$AF$179,2,FALSE)</f>
        <v>148799.73000000001</v>
      </c>
      <c r="L115" s="10">
        <f>0.005*VLOOKUP(A115,Detailed_estimation!$A$6:$AF$179,2,FALSE)</f>
        <v>74399.865000000005</v>
      </c>
      <c r="M115" s="10">
        <f>0.001*VLOOKUP(A115,Detailed_estimation!$A$6:$AF$179,2,FALSE)</f>
        <v>14879.973</v>
      </c>
      <c r="N115" s="10">
        <f>0.0005*VLOOKUP(A115,Detailed_estimation!$A$6:$AF$179,2,FALSE)</f>
        <v>7439.9865</v>
      </c>
      <c r="O115" s="31">
        <f>0.0001*VLOOKUP(A115,Detailed_estimation!$A$6:$AF$179,2,FALSE)</f>
        <v>1487.9973</v>
      </c>
      <c r="P115" s="32"/>
    </row>
    <row r="116" spans="1:16" x14ac:dyDescent="0.35">
      <c r="A116" t="s">
        <v>125</v>
      </c>
      <c r="B116" s="45">
        <f>VLOOKUP(A116,Detailed_estimation!$A$6:$AH$179,33)/1000000</f>
        <v>81.90225648086124</v>
      </c>
      <c r="C116" s="53">
        <f>IF(VLOOKUP(A116,Detailed_estimation!$A$6:$AH$179,34,FALSE)&gt;0,VLOOKUP(A116,Detailed_estimation!$A$6:$AH$179,34,FALSE),"")</f>
        <v>8.2894803041930407E-2</v>
      </c>
      <c r="D116" s="45">
        <f>VLOOKUP(A116,Detailed_estimation!$A$6:$AJ$179,35)/1000000</f>
        <v>79.281384273473677</v>
      </c>
      <c r="E116" s="59">
        <f>IF(VLOOKUP(A116,Detailed_estimation!$A$6:$AJ$179,36,FALSE)&gt;0,VLOOKUP(A116,Detailed_estimation!$A$6:$AJ$179,36,FALSE),"")</f>
        <v>8.0242169344588624E-2</v>
      </c>
      <c r="F116" s="10">
        <f>VLOOKUP(A116,Detailed_estimation!$A$6:$AF$179,3, FALSE)</f>
        <v>13316.626840443119</v>
      </c>
      <c r="G116" s="10">
        <f>VLOOKUP(A116,Detailed_estimation!$A$6:$AF$179,5,FALSE)</f>
        <v>26367.634426618919</v>
      </c>
      <c r="H116" s="10">
        <f>VLOOKUP(A116,Detailed_estimation!$A$6:$AF$179,7,FALSE)</f>
        <v>86099.133305316092</v>
      </c>
      <c r="I116" s="10">
        <f>VLOOKUP(A116,Detailed_estimation!$A$6:$AF$179,9,FALSE)</f>
        <v>170471.1558096426</v>
      </c>
      <c r="J116" s="31">
        <f>VLOOKUP(A116,Detailed_estimation!$A$6:$AF$179,11,FALSE)</f>
        <v>448157.92130575218</v>
      </c>
      <c r="K116" s="10">
        <f>0.01*VLOOKUP(A116,Detailed_estimation!$A$6:$AF$179,2,FALSE)</f>
        <v>92787.839999999997</v>
      </c>
      <c r="L116" s="10">
        <f>0.005*VLOOKUP(A116,Detailed_estimation!$A$6:$AF$179,2,FALSE)</f>
        <v>46393.919999999998</v>
      </c>
      <c r="M116" s="10">
        <f>0.001*VLOOKUP(A116,Detailed_estimation!$A$6:$AF$179,2,FALSE)</f>
        <v>9278.7839999999997</v>
      </c>
      <c r="N116" s="10">
        <f>0.0005*VLOOKUP(A116,Detailed_estimation!$A$6:$AF$179,2,FALSE)</f>
        <v>4639.3919999999998</v>
      </c>
      <c r="O116" s="31">
        <f>0.0001*VLOOKUP(A116,Detailed_estimation!$A$6:$AF$179,2,FALSE)</f>
        <v>927.87840000000006</v>
      </c>
      <c r="P116" s="32"/>
    </row>
    <row r="117" spans="1:16" x14ac:dyDescent="0.35">
      <c r="A117" t="s">
        <v>126</v>
      </c>
      <c r="B117" s="45">
        <f>VLOOKUP(A117,Detailed_estimation!$A$6:$AH$179,33)/1000000</f>
        <v>3875.1857826992177</v>
      </c>
      <c r="C117" s="53">
        <f>IF(VLOOKUP(A117,Detailed_estimation!$A$6:$AH$179,34,FALSE)&gt;0,VLOOKUP(A117,Detailed_estimation!$A$6:$AH$179,34,FALSE),"")</f>
        <v>8.0463312101548043E-2</v>
      </c>
      <c r="D117" s="45">
        <f>VLOOKUP(A117,Detailed_estimation!$A$6:$AJ$179,35)/1000000</f>
        <v>3751.1798376528427</v>
      </c>
      <c r="E117" s="59">
        <f>IF(VLOOKUP(A117,Detailed_estimation!$A$6:$AJ$179,36,FALSE)&gt;0,VLOOKUP(A117,Detailed_estimation!$A$6:$AJ$179,36,FALSE),"")</f>
        <v>7.7888486114298494E-2</v>
      </c>
      <c r="F117" s="10">
        <f>VLOOKUP(A117,Detailed_estimation!$A$6:$AF$179,3, FALSE)</f>
        <v>225182.59822248251</v>
      </c>
      <c r="G117" s="10">
        <f>VLOOKUP(A117,Detailed_estimation!$A$6:$AF$179,5,FALSE)</f>
        <v>374152.08950176853</v>
      </c>
      <c r="H117" s="10">
        <f>VLOOKUP(A117,Detailed_estimation!$A$6:$AF$179,7,FALSE)</f>
        <v>838748.00940872997</v>
      </c>
      <c r="I117" s="10">
        <f>VLOOKUP(A117,Detailed_estimation!$A$6:$AF$179,9,FALSE)</f>
        <v>1390993.7159200611</v>
      </c>
      <c r="J117" s="31">
        <f>VLOOKUP(A117,Detailed_estimation!$A$6:$AF$179,11,FALSE)</f>
        <v>3435814.0853325441</v>
      </c>
      <c r="K117" s="10">
        <f>0.01*VLOOKUP(A117,Detailed_estimation!$A$6:$AF$179,2,FALSE)</f>
        <v>235689.80000000002</v>
      </c>
      <c r="L117" s="10">
        <f>0.005*VLOOKUP(A117,Detailed_estimation!$A$6:$AF$179,2,FALSE)</f>
        <v>117844.90000000001</v>
      </c>
      <c r="M117" s="10">
        <f>0.001*VLOOKUP(A117,Detailed_estimation!$A$6:$AF$179,2,FALSE)</f>
        <v>23568.98</v>
      </c>
      <c r="N117" s="10">
        <f>0.0005*VLOOKUP(A117,Detailed_estimation!$A$6:$AF$179,2,FALSE)</f>
        <v>11784.49</v>
      </c>
      <c r="O117" s="31">
        <f>0.0001*VLOOKUP(A117,Detailed_estimation!$A$6:$AF$179,2,FALSE)</f>
        <v>2356.8980000000001</v>
      </c>
      <c r="P117" s="32"/>
    </row>
    <row r="118" spans="1:16" x14ac:dyDescent="0.35">
      <c r="A118" t="s">
        <v>127</v>
      </c>
      <c r="B118" s="45">
        <f>VLOOKUP(A118,Detailed_estimation!$A$6:$AH$179,33)/1000000</f>
        <v>19.690756421178243</v>
      </c>
      <c r="C118" s="53">
        <f>IF(VLOOKUP(A118,Detailed_estimation!$A$6:$AH$179,34,FALSE)&gt;0,VLOOKUP(A118,Detailed_estimation!$A$6:$AH$179,34,FALSE),"")</f>
        <v>1.5622888270634893E-2</v>
      </c>
      <c r="D118" s="45">
        <f>VLOOKUP(A118,Detailed_estimation!$A$6:$AJ$179,35)/1000000</f>
        <v>19.060652215700539</v>
      </c>
      <c r="E118" s="59">
        <f>IF(VLOOKUP(A118,Detailed_estimation!$A$6:$AJ$179,36,FALSE)&gt;0,VLOOKUP(A118,Detailed_estimation!$A$6:$AJ$179,36,FALSE),"")</f>
        <v>1.5122955845974576E-2</v>
      </c>
      <c r="F118" s="10">
        <f>VLOOKUP(A118,Detailed_estimation!$A$6:$AF$179,3, FALSE)</f>
        <v>138514.90887976889</v>
      </c>
      <c r="G118" s="10">
        <f>VLOOKUP(A118,Detailed_estimation!$A$6:$AF$179,5,FALSE)</f>
        <v>234485.6803892093</v>
      </c>
      <c r="H118" s="10">
        <f>VLOOKUP(A118,Detailed_estimation!$A$6:$AF$179,7,FALSE)</f>
        <v>551296.8464604601</v>
      </c>
      <c r="I118" s="10">
        <f>VLOOKUP(A118,Detailed_estimation!$A$6:$AF$179,9,FALSE)</f>
        <v>962852.32926991791</v>
      </c>
      <c r="J118" s="31">
        <f>VLOOKUP(A118,Detailed_estimation!$A$6:$AF$179,11,FALSE)</f>
        <v>2461528.4564588452</v>
      </c>
      <c r="K118" s="10">
        <f>0.01*VLOOKUP(A118,Detailed_estimation!$A$6:$AF$179,2,FALSE)</f>
        <v>3794.89</v>
      </c>
      <c r="L118" s="10">
        <f>0.005*VLOOKUP(A118,Detailed_estimation!$A$6:$AF$179,2,FALSE)</f>
        <v>1897.4449999999999</v>
      </c>
      <c r="M118" s="10">
        <f>0.001*VLOOKUP(A118,Detailed_estimation!$A$6:$AF$179,2,FALSE)</f>
        <v>379.48900000000003</v>
      </c>
      <c r="N118" s="10">
        <f>0.0005*VLOOKUP(A118,Detailed_estimation!$A$6:$AF$179,2,FALSE)</f>
        <v>189.74450000000002</v>
      </c>
      <c r="O118" s="31">
        <f>0.0001*VLOOKUP(A118,Detailed_estimation!$A$6:$AF$179,2,FALSE)</f>
        <v>37.948900000000002</v>
      </c>
      <c r="P118" s="32"/>
    </row>
    <row r="119" spans="1:16" x14ac:dyDescent="0.35">
      <c r="A119" t="s">
        <v>128</v>
      </c>
      <c r="B119" s="45">
        <f>VLOOKUP(A119,Detailed_estimation!$A$6:$AH$179,33)/1000000</f>
        <v>157.96038410306812</v>
      </c>
      <c r="C119" s="53">
        <f>IF(VLOOKUP(A119,Detailed_estimation!$A$6:$AH$179,34,FALSE)&gt;0,VLOOKUP(A119,Detailed_estimation!$A$6:$AH$179,34,FALSE),"")</f>
        <v>5.8023374599769029E-2</v>
      </c>
      <c r="D119" s="45">
        <f>VLOOKUP(A119,Detailed_estimation!$A$6:$AJ$179,35)/1000000</f>
        <v>152.90565181176993</v>
      </c>
      <c r="E119" s="59">
        <f>IF(VLOOKUP(A119,Detailed_estimation!$A$6:$AJ$179,36,FALSE)&gt;0,VLOOKUP(A119,Detailed_estimation!$A$6:$AJ$179,36,FALSE),"")</f>
        <v>5.6166626612576417E-2</v>
      </c>
      <c r="F119" s="10">
        <f>VLOOKUP(A119,Detailed_estimation!$A$6:$AF$179,3, FALSE)</f>
        <v>51767.588964780603</v>
      </c>
      <c r="G119" s="10">
        <f>VLOOKUP(A119,Detailed_estimation!$A$6:$AF$179,5,FALSE)</f>
        <v>85592.646666886503</v>
      </c>
      <c r="H119" s="10">
        <f>VLOOKUP(A119,Detailed_estimation!$A$6:$AF$179,7,FALSE)</f>
        <v>193626.47364246959</v>
      </c>
      <c r="I119" s="10">
        <f>VLOOKUP(A119,Detailed_estimation!$A$6:$AF$179,9,FALSE)</f>
        <v>321735.5890790699</v>
      </c>
      <c r="J119" s="31">
        <f>VLOOKUP(A119,Detailed_estimation!$A$6:$AF$179,11,FALSE)</f>
        <v>817633.9898957687</v>
      </c>
      <c r="K119" s="10">
        <f>0.01*VLOOKUP(A119,Detailed_estimation!$A$6:$AF$179,2,FALSE)</f>
        <v>94086.27</v>
      </c>
      <c r="L119" s="10">
        <f>0.005*VLOOKUP(A119,Detailed_estimation!$A$6:$AF$179,2,FALSE)</f>
        <v>47043.135000000002</v>
      </c>
      <c r="M119" s="10">
        <f>0.001*VLOOKUP(A119,Detailed_estimation!$A$6:$AF$179,2,FALSE)</f>
        <v>9408.6270000000004</v>
      </c>
      <c r="N119" s="10">
        <f>0.0005*VLOOKUP(A119,Detailed_estimation!$A$6:$AF$179,2,FALSE)</f>
        <v>4704.3135000000002</v>
      </c>
      <c r="O119" s="31">
        <f>0.0001*VLOOKUP(A119,Detailed_estimation!$A$6:$AF$179,2,FALSE)</f>
        <v>940.86270000000002</v>
      </c>
      <c r="P119" s="32"/>
    </row>
    <row r="120" spans="1:16" x14ac:dyDescent="0.35">
      <c r="A120" t="s">
        <v>129</v>
      </c>
      <c r="B120" s="45">
        <f>VLOOKUP(A120,Detailed_estimation!$A$6:$AH$179,33)/1000000</f>
        <v>50.668180244662878</v>
      </c>
      <c r="C120" s="53">
        <f>IF(VLOOKUP(A120,Detailed_estimation!$A$6:$AH$179,34,FALSE)&gt;0,VLOOKUP(A120,Detailed_estimation!$A$6:$AH$179,34,FALSE),"")</f>
        <v>1.1829842737267194E-2</v>
      </c>
      <c r="D120" s="45">
        <f>VLOOKUP(A120,Detailed_estimation!$A$6:$AJ$179,35)/1000000</f>
        <v>49.046798476833665</v>
      </c>
      <c r="E120" s="59">
        <f>IF(VLOOKUP(A120,Detailed_estimation!$A$6:$AJ$179,36,FALSE)&gt;0,VLOOKUP(A120,Detailed_estimation!$A$6:$AJ$179,36,FALSE),"")</f>
        <v>1.1451287769674643E-2</v>
      </c>
      <c r="F120" s="10">
        <f>VLOOKUP(A120,Detailed_estimation!$A$6:$AF$179,3, FALSE)</f>
        <v>1155150.0100273639</v>
      </c>
      <c r="G120" s="10">
        <f>VLOOKUP(A120,Detailed_estimation!$A$6:$AF$179,5,FALSE)</f>
        <v>2015642.3769575821</v>
      </c>
      <c r="H120" s="10">
        <f>VLOOKUP(A120,Detailed_estimation!$A$6:$AF$179,7,FALSE)</f>
        <v>3608979.6101432061</v>
      </c>
      <c r="I120" s="10">
        <f>VLOOKUP(A120,Detailed_estimation!$A$6:$AF$179,9,FALSE)</f>
        <v>4720113.5565421209</v>
      </c>
      <c r="J120" s="31">
        <f>VLOOKUP(A120,Detailed_estimation!$A$6:$AF$179,11,FALSE)</f>
        <v>6856378.0202621846</v>
      </c>
      <c r="K120" s="10">
        <f>0.01*VLOOKUP(A120,Detailed_estimation!$A$6:$AF$179,2,FALSE)</f>
        <v>4414.55</v>
      </c>
      <c r="L120" s="10">
        <f>0.005*VLOOKUP(A120,Detailed_estimation!$A$6:$AF$179,2,FALSE)</f>
        <v>2207.2750000000001</v>
      </c>
      <c r="M120" s="10">
        <f>0.001*VLOOKUP(A120,Detailed_estimation!$A$6:$AF$179,2,FALSE)</f>
        <v>441.45499999999998</v>
      </c>
      <c r="N120" s="10">
        <f>0.0005*VLOOKUP(A120,Detailed_estimation!$A$6:$AF$179,2,FALSE)</f>
        <v>220.72749999999999</v>
      </c>
      <c r="O120" s="31">
        <f>0.0001*VLOOKUP(A120,Detailed_estimation!$A$6:$AF$179,2,FALSE)</f>
        <v>44.145500000000006</v>
      </c>
      <c r="P120" s="32"/>
    </row>
    <row r="121" spans="1:16" x14ac:dyDescent="0.35">
      <c r="A121" t="s">
        <v>130</v>
      </c>
      <c r="B121" s="45">
        <f>VLOOKUP(A121,Detailed_estimation!$A$6:$AH$179,33)/1000000</f>
        <v>65.269080880840463</v>
      </c>
      <c r="C121" s="53">
        <f>IF(VLOOKUP(A121,Detailed_estimation!$A$6:$AH$179,34,FALSE)&gt;0,VLOOKUP(A121,Detailed_estimation!$A$6:$AH$179,34,FALSE),"")</f>
        <v>5.1878667278757555E-2</v>
      </c>
      <c r="D121" s="45">
        <f>VLOOKUP(A121,Detailed_estimation!$A$6:$AJ$179,35)/1000000</f>
        <v>63.18047029265356</v>
      </c>
      <c r="E121" s="59">
        <f>IF(VLOOKUP(A121,Detailed_estimation!$A$6:$AJ$179,36,FALSE)&gt;0,VLOOKUP(A121,Detailed_estimation!$A$6:$AJ$179,36,FALSE),"")</f>
        <v>5.0218549925837311E-2</v>
      </c>
      <c r="F121" s="10">
        <f>VLOOKUP(A121,Detailed_estimation!$A$6:$AF$179,3, FALSE)</f>
        <v>90984.596180271023</v>
      </c>
      <c r="G121" s="10">
        <f>VLOOKUP(A121,Detailed_estimation!$A$6:$AF$179,5,FALSE)</f>
        <v>150519.2128712773</v>
      </c>
      <c r="H121" s="10">
        <f>VLOOKUP(A121,Detailed_estimation!$A$6:$AF$179,7,FALSE)</f>
        <v>339461.20195053832</v>
      </c>
      <c r="I121" s="10">
        <f>VLOOKUP(A121,Detailed_estimation!$A$6:$AF$179,9,FALSE)</f>
        <v>560592.274313948</v>
      </c>
      <c r="J121" s="31">
        <f>VLOOKUP(A121,Detailed_estimation!$A$6:$AF$179,11,FALSE)</f>
        <v>1375551.2704062171</v>
      </c>
      <c r="K121" s="10">
        <f>0.01*VLOOKUP(A121,Detailed_estimation!$A$6:$AF$179,2,FALSE)</f>
        <v>22433.77</v>
      </c>
      <c r="L121" s="10">
        <f>0.005*VLOOKUP(A121,Detailed_estimation!$A$6:$AF$179,2,FALSE)</f>
        <v>11216.885</v>
      </c>
      <c r="M121" s="10">
        <f>0.001*VLOOKUP(A121,Detailed_estimation!$A$6:$AF$179,2,FALSE)</f>
        <v>2243.377</v>
      </c>
      <c r="N121" s="10">
        <f>0.0005*VLOOKUP(A121,Detailed_estimation!$A$6:$AF$179,2,FALSE)</f>
        <v>1121.6885</v>
      </c>
      <c r="O121" s="31">
        <f>0.0001*VLOOKUP(A121,Detailed_estimation!$A$6:$AF$179,2,FALSE)</f>
        <v>224.33770000000001</v>
      </c>
      <c r="P121" s="32"/>
    </row>
    <row r="122" spans="1:16" x14ac:dyDescent="0.35">
      <c r="A122" t="s">
        <v>131</v>
      </c>
      <c r="B122" s="45">
        <f>VLOOKUP(A122,Detailed_estimation!$A$6:$AH$179,33)/1000000</f>
        <v>77.30246860640186</v>
      </c>
      <c r="C122" s="53">
        <f>IF(VLOOKUP(A122,Detailed_estimation!$A$6:$AH$179,34,FALSE)&gt;0,VLOOKUP(A122,Detailed_estimation!$A$6:$AH$179,34,FALSE),"")</f>
        <v>3.5196359640854637E-2</v>
      </c>
      <c r="D122" s="45">
        <f>VLOOKUP(A122,Detailed_estimation!$A$6:$AJ$179,35)/1000000</f>
        <v>74.828789610997006</v>
      </c>
      <c r="E122" s="59">
        <f>IF(VLOOKUP(A122,Detailed_estimation!$A$6:$AJ$179,36,FALSE)&gt;0,VLOOKUP(A122,Detailed_estimation!$A$6:$AJ$179,36,FALSE),"")</f>
        <v>3.4070076132347291E-2</v>
      </c>
      <c r="F122" s="10">
        <f>VLOOKUP(A122,Detailed_estimation!$A$6:$AF$179,3, FALSE)</f>
        <v>182337.7005289339</v>
      </c>
      <c r="G122" s="10">
        <f>VLOOKUP(A122,Detailed_estimation!$A$6:$AF$179,5,FALSE)</f>
        <v>311382.90338147501</v>
      </c>
      <c r="H122" s="10">
        <f>VLOOKUP(A122,Detailed_estimation!$A$6:$AF$179,7,FALSE)</f>
        <v>742542.16307348036</v>
      </c>
      <c r="I122" s="10">
        <f>VLOOKUP(A122,Detailed_estimation!$A$6:$AF$179,9,FALSE)</f>
        <v>1289464.983843219</v>
      </c>
      <c r="J122" s="31">
        <f>VLOOKUP(A122,Detailed_estimation!$A$6:$AF$179,11,FALSE)</f>
        <v>3367399.6421852629</v>
      </c>
      <c r="K122" s="10">
        <f>0.01*VLOOKUP(A122,Detailed_estimation!$A$6:$AF$179,2,FALSE)</f>
        <v>9884.73</v>
      </c>
      <c r="L122" s="10">
        <f>0.005*VLOOKUP(A122,Detailed_estimation!$A$6:$AF$179,2,FALSE)</f>
        <v>4942.3649999999998</v>
      </c>
      <c r="M122" s="10">
        <f>0.001*VLOOKUP(A122,Detailed_estimation!$A$6:$AF$179,2,FALSE)</f>
        <v>988.47300000000007</v>
      </c>
      <c r="N122" s="10">
        <f>0.0005*VLOOKUP(A122,Detailed_estimation!$A$6:$AF$179,2,FALSE)</f>
        <v>494.23650000000004</v>
      </c>
      <c r="O122" s="31">
        <f>0.0001*VLOOKUP(A122,Detailed_estimation!$A$6:$AF$179,2,FALSE)</f>
        <v>98.847300000000004</v>
      </c>
      <c r="P122" s="32"/>
    </row>
    <row r="123" spans="1:16" x14ac:dyDescent="0.35">
      <c r="A123" t="s">
        <v>132</v>
      </c>
      <c r="B123" s="45">
        <f>VLOOKUP(A123,Detailed_estimation!$A$6:$AH$179,33)/1000000</f>
        <v>23917.551477666268</v>
      </c>
      <c r="C123" s="53">
        <f>IF(VLOOKUP(A123,Detailed_estimation!$A$6:$AH$179,34,FALSE)&gt;0,VLOOKUP(A123,Detailed_estimation!$A$6:$AH$179,34,FALSE),"")</f>
        <v>0.12566095580568579</v>
      </c>
      <c r="D123" s="45">
        <f>VLOOKUP(A123,Detailed_estimation!$A$6:$AJ$179,35)/1000000</f>
        <v>23152.189830380947</v>
      </c>
      <c r="E123" s="59">
        <f>IF(VLOOKUP(A123,Detailed_estimation!$A$6:$AJ$179,36,FALSE)&gt;0,VLOOKUP(A123,Detailed_estimation!$A$6:$AJ$179,36,FALSE),"")</f>
        <v>0.12163980521990383</v>
      </c>
      <c r="F123" s="10">
        <f>VLOOKUP(A123,Detailed_estimation!$A$6:$AF$179,3, FALSE)</f>
        <v>320375.21317659609</v>
      </c>
      <c r="G123" s="10">
        <f>VLOOKUP(A123,Detailed_estimation!$A$6:$AF$179,5,FALSE)</f>
        <v>644678.8620675538</v>
      </c>
      <c r="H123" s="10">
        <f>VLOOKUP(A123,Detailed_estimation!$A$6:$AF$179,7,FALSE)</f>
        <v>2157688.3353281789</v>
      </c>
      <c r="I123" s="10">
        <f>VLOOKUP(A123,Detailed_estimation!$A$6:$AF$179,9,FALSE)</f>
        <v>4259906.2779754754</v>
      </c>
      <c r="J123" s="31">
        <f>VLOOKUP(A123,Detailed_estimation!$A$6:$AF$179,11,FALSE)</f>
        <v>11229253.80861913</v>
      </c>
      <c r="K123" s="10">
        <f>0.01*VLOOKUP(A123,Detailed_estimation!$A$6:$AF$179,2,FALSE)</f>
        <v>862901.36</v>
      </c>
      <c r="L123" s="10">
        <f>0.005*VLOOKUP(A123,Detailed_estimation!$A$6:$AF$179,2,FALSE)</f>
        <v>431450.68</v>
      </c>
      <c r="M123" s="10">
        <f>0.001*VLOOKUP(A123,Detailed_estimation!$A$6:$AF$179,2,FALSE)</f>
        <v>86290.135999999999</v>
      </c>
      <c r="N123" s="10">
        <f>0.0005*VLOOKUP(A123,Detailed_estimation!$A$6:$AF$179,2,FALSE)</f>
        <v>43145.067999999999</v>
      </c>
      <c r="O123" s="31">
        <f>0.0001*VLOOKUP(A123,Detailed_estimation!$A$6:$AF$179,2,FALSE)</f>
        <v>8629.0136000000002</v>
      </c>
      <c r="P123" s="32"/>
    </row>
    <row r="124" spans="1:16" x14ac:dyDescent="0.35">
      <c r="A124" t="s">
        <v>133</v>
      </c>
      <c r="B124" s="45">
        <f>VLOOKUP(A124,Detailed_estimation!$A$6:$AH$179,33)/1000000</f>
        <v>22.829326730357661</v>
      </c>
      <c r="C124" s="53" t="str">
        <f>IF(VLOOKUP(A124,Detailed_estimation!$A$6:$AH$179,34,FALSE)&gt;0,VLOOKUP(A124,Detailed_estimation!$A$6:$AH$179,34,FALSE),"")</f>
        <v/>
      </c>
      <c r="D124" s="45">
        <f>VLOOKUP(A124,Detailed_estimation!$A$6:$AJ$179,35)/1000000</f>
        <v>22.098788274986216</v>
      </c>
      <c r="E124" s="59" t="str">
        <f>IF(VLOOKUP(A124,Detailed_estimation!$A$6:$AJ$179,36,FALSE)&gt;0,VLOOKUP(A124,Detailed_estimation!$A$6:$AJ$179,36,FALSE),"")</f>
        <v/>
      </c>
      <c r="F124" s="10">
        <f>VLOOKUP(A124,Detailed_estimation!$A$6:$AF$179,3, FALSE)</f>
        <v>64844.132588233027</v>
      </c>
      <c r="G124" s="10">
        <f>VLOOKUP(A124,Detailed_estimation!$A$6:$AF$179,5,FALSE)</f>
        <v>106116.9089174439</v>
      </c>
      <c r="H124" s="10">
        <f>VLOOKUP(A124,Detailed_estimation!$A$6:$AF$179,7,FALSE)</f>
        <v>234980.43772186321</v>
      </c>
      <c r="I124" s="10">
        <f>VLOOKUP(A124,Detailed_estimation!$A$6:$AF$179,9,FALSE)</f>
        <v>379008.67612461979</v>
      </c>
      <c r="J124" s="31">
        <f>VLOOKUP(A124,Detailed_estimation!$A$6:$AF$179,11,FALSE)</f>
        <v>924797.59758326213</v>
      </c>
      <c r="K124" s="10">
        <f>0.01*VLOOKUP(A124,Detailed_estimation!$A$6:$AF$179,2,FALSE)</f>
        <v>24455.33</v>
      </c>
      <c r="L124" s="10">
        <f>0.005*VLOOKUP(A124,Detailed_estimation!$A$6:$AF$179,2,FALSE)</f>
        <v>12227.665000000001</v>
      </c>
      <c r="M124" s="10">
        <f>0.001*VLOOKUP(A124,Detailed_estimation!$A$6:$AF$179,2,FALSE)</f>
        <v>2445.5329999999999</v>
      </c>
      <c r="N124" s="10">
        <f>0.0005*VLOOKUP(A124,Detailed_estimation!$A$6:$AF$179,2,FALSE)</f>
        <v>1222.7665</v>
      </c>
      <c r="O124" s="31">
        <f>0.0001*VLOOKUP(A124,Detailed_estimation!$A$6:$AF$179,2,FALSE)</f>
        <v>244.55330000000001</v>
      </c>
      <c r="P124" s="32"/>
    </row>
    <row r="125" spans="1:16" x14ac:dyDescent="0.35">
      <c r="A125" t="s">
        <v>134</v>
      </c>
      <c r="B125" s="45">
        <f>VLOOKUP(A125,Detailed_estimation!$A$6:$AH$179,33)/1000000</f>
        <v>144.70058494376826</v>
      </c>
      <c r="C125" s="53">
        <f>IF(VLOOKUP(A125,Detailed_estimation!$A$6:$AH$179,34,FALSE)&gt;0,VLOOKUP(A125,Detailed_estimation!$A$6:$AH$179,34,FALSE),"")</f>
        <v>5.2761708679288401E-2</v>
      </c>
      <c r="D125" s="45">
        <f>VLOOKUP(A125,Detailed_estimation!$A$6:$AJ$179,35)/1000000</f>
        <v>140.07016622556768</v>
      </c>
      <c r="E125" s="59">
        <f>IF(VLOOKUP(A125,Detailed_estimation!$A$6:$AJ$179,36,FALSE)&gt;0,VLOOKUP(A125,Detailed_estimation!$A$6:$AJ$179,36,FALSE),"")</f>
        <v>5.1073334001551174E-2</v>
      </c>
      <c r="F125" s="10">
        <f>VLOOKUP(A125,Detailed_estimation!$A$6:$AF$179,3, FALSE)</f>
        <v>288249.90317338059</v>
      </c>
      <c r="G125" s="10">
        <f>VLOOKUP(A125,Detailed_estimation!$A$6:$AF$179,5,FALSE)</f>
        <v>479605.48377472651</v>
      </c>
      <c r="H125" s="10">
        <f>VLOOKUP(A125,Detailed_estimation!$A$6:$AF$179,7,FALSE)</f>
        <v>1080806.810895697</v>
      </c>
      <c r="I125" s="10">
        <f>VLOOKUP(A125,Detailed_estimation!$A$6:$AF$179,9,FALSE)</f>
        <v>1790442.0636097901</v>
      </c>
      <c r="J125" s="31">
        <f>VLOOKUP(A125,Detailed_estimation!$A$6:$AF$179,11,FALSE)</f>
        <v>4566522.775372426</v>
      </c>
      <c r="K125" s="10">
        <f>0.01*VLOOKUP(A125,Detailed_estimation!$A$6:$AF$179,2,FALSE)</f>
        <v>20652.32</v>
      </c>
      <c r="L125" s="10">
        <f>0.005*VLOOKUP(A125,Detailed_estimation!$A$6:$AF$179,2,FALSE)</f>
        <v>10326.16</v>
      </c>
      <c r="M125" s="10">
        <f>0.001*VLOOKUP(A125,Detailed_estimation!$A$6:$AF$179,2,FALSE)</f>
        <v>2065.232</v>
      </c>
      <c r="N125" s="10">
        <f>0.0005*VLOOKUP(A125,Detailed_estimation!$A$6:$AF$179,2,FALSE)</f>
        <v>1032.616</v>
      </c>
      <c r="O125" s="31">
        <f>0.0001*VLOOKUP(A125,Detailed_estimation!$A$6:$AF$179,2,FALSE)</f>
        <v>206.5232</v>
      </c>
      <c r="P125" s="32"/>
    </row>
    <row r="126" spans="1:16" x14ac:dyDescent="0.35">
      <c r="A126" t="s">
        <v>135</v>
      </c>
      <c r="B126" s="45">
        <f>VLOOKUP(A126,Detailed_estimation!$A$6:$AH$179,33)/1000000</f>
        <v>40.590441618649507</v>
      </c>
      <c r="C126" s="53" t="str">
        <f>IF(VLOOKUP(A126,Detailed_estimation!$A$6:$AH$179,34,FALSE)&gt;0,VLOOKUP(A126,Detailed_estimation!$A$6:$AH$179,34,FALSE),"")</f>
        <v/>
      </c>
      <c r="D126" s="45">
        <f>VLOOKUP(A126,Detailed_estimation!$A$6:$AJ$179,35)/1000000</f>
        <v>39.291547486852721</v>
      </c>
      <c r="E126" s="59" t="str">
        <f>IF(VLOOKUP(A126,Detailed_estimation!$A$6:$AJ$179,36,FALSE)&gt;0,VLOOKUP(A126,Detailed_estimation!$A$6:$AJ$179,36,FALSE),"")</f>
        <v/>
      </c>
      <c r="F126" s="10">
        <f>VLOOKUP(A126,Detailed_estimation!$A$6:$AF$179,3, FALSE)</f>
        <v>278574.37985141389</v>
      </c>
      <c r="G126" s="10">
        <f>VLOOKUP(A126,Detailed_estimation!$A$6:$AF$179,5,FALSE)</f>
        <v>459726.54027589178</v>
      </c>
      <c r="H126" s="10">
        <f>VLOOKUP(A126,Detailed_estimation!$A$6:$AF$179,7,FALSE)</f>
        <v>1009816.628739124</v>
      </c>
      <c r="I126" s="10">
        <f>VLOOKUP(A126,Detailed_estimation!$A$6:$AF$179,9,FALSE)</f>
        <v>1661554.548615667</v>
      </c>
      <c r="J126" s="31">
        <f>VLOOKUP(A126,Detailed_estimation!$A$6:$AF$179,11,FALSE)</f>
        <v>4016838.7601727122</v>
      </c>
      <c r="K126" s="10">
        <f>0.01*VLOOKUP(A126,Detailed_estimation!$A$6:$AF$179,2,FALSE)</f>
        <v>4759.26</v>
      </c>
      <c r="L126" s="10">
        <f>0.005*VLOOKUP(A126,Detailed_estimation!$A$6:$AF$179,2,FALSE)</f>
        <v>2379.63</v>
      </c>
      <c r="M126" s="10">
        <f>0.001*VLOOKUP(A126,Detailed_estimation!$A$6:$AF$179,2,FALSE)</f>
        <v>475.92599999999999</v>
      </c>
      <c r="N126" s="10">
        <f>0.0005*VLOOKUP(A126,Detailed_estimation!$A$6:$AF$179,2,FALSE)</f>
        <v>237.96299999999999</v>
      </c>
      <c r="O126" s="31">
        <f>0.0001*VLOOKUP(A126,Detailed_estimation!$A$6:$AF$179,2,FALSE)</f>
        <v>47.592600000000004</v>
      </c>
      <c r="P126" s="32"/>
    </row>
    <row r="127" spans="1:16" x14ac:dyDescent="0.35">
      <c r="A127" t="s">
        <v>136</v>
      </c>
      <c r="B127" s="45">
        <f>VLOOKUP(A127,Detailed_estimation!$A$6:$AH$179,33)/1000000</f>
        <v>1455.5397182069344</v>
      </c>
      <c r="C127" s="53">
        <f>IF(VLOOKUP(A127,Detailed_estimation!$A$6:$AH$179,34,FALSE)&gt;0,VLOOKUP(A127,Detailed_estimation!$A$6:$AH$179,34,FALSE),"")</f>
        <v>5.8290810978252651E-2</v>
      </c>
      <c r="D127" s="45">
        <f>VLOOKUP(A127,Detailed_estimation!$A$6:$AJ$179,35)/1000000</f>
        <v>1408.9624472243127</v>
      </c>
      <c r="E127" s="59">
        <f>IF(VLOOKUP(A127,Detailed_estimation!$A$6:$AJ$179,36,FALSE)&gt;0,VLOOKUP(A127,Detailed_estimation!$A$6:$AJ$179,36,FALSE),"")</f>
        <v>5.6425505026948569E-2</v>
      </c>
      <c r="F127" s="10">
        <f>VLOOKUP(A127,Detailed_estimation!$A$6:$AF$179,3, FALSE)</f>
        <v>121811.21359986431</v>
      </c>
      <c r="G127" s="10">
        <f>VLOOKUP(A127,Detailed_estimation!$A$6:$AF$179,5,FALSE)</f>
        <v>216002.5082378595</v>
      </c>
      <c r="H127" s="10">
        <f>VLOOKUP(A127,Detailed_estimation!$A$6:$AF$179,7,FALSE)</f>
        <v>557303.72013353591</v>
      </c>
      <c r="I127" s="10">
        <f>VLOOKUP(A127,Detailed_estimation!$A$6:$AF$179,9,FALSE)</f>
        <v>1008993.432695239</v>
      </c>
      <c r="J127" s="31">
        <f>VLOOKUP(A127,Detailed_estimation!$A$6:$AF$179,11,FALSE)</f>
        <v>2701964.2983139842</v>
      </c>
      <c r="K127" s="10">
        <f>0.01*VLOOKUP(A127,Detailed_estimation!$A$6:$AF$179,2,FALSE)</f>
        <v>244666.66</v>
      </c>
      <c r="L127" s="10">
        <f>0.005*VLOOKUP(A127,Detailed_estimation!$A$6:$AF$179,2,FALSE)</f>
        <v>122333.33</v>
      </c>
      <c r="M127" s="10">
        <f>0.001*VLOOKUP(A127,Detailed_estimation!$A$6:$AF$179,2,FALSE)</f>
        <v>24466.666000000001</v>
      </c>
      <c r="N127" s="10">
        <f>0.0005*VLOOKUP(A127,Detailed_estimation!$A$6:$AF$179,2,FALSE)</f>
        <v>12233.333000000001</v>
      </c>
      <c r="O127" s="31">
        <f>0.0001*VLOOKUP(A127,Detailed_estimation!$A$6:$AF$179,2,FALSE)</f>
        <v>2446.6666</v>
      </c>
      <c r="P127" s="32"/>
    </row>
    <row r="128" spans="1:16" x14ac:dyDescent="0.35">
      <c r="A128" t="s">
        <v>137</v>
      </c>
      <c r="B128" s="45">
        <f>VLOOKUP(A128,Detailed_estimation!$A$6:$AH$179,33)/1000000</f>
        <v>190.19927269258892</v>
      </c>
      <c r="C128" s="53" t="str">
        <f>IF(VLOOKUP(A128,Detailed_estimation!$A$6:$AH$179,34,FALSE)&gt;0,VLOOKUP(A128,Detailed_estimation!$A$6:$AH$179,34,FALSE),"")</f>
        <v/>
      </c>
      <c r="D128" s="45">
        <f>VLOOKUP(A128,Detailed_estimation!$A$6:$AJ$179,35)/1000000</f>
        <v>184.11289596642607</v>
      </c>
      <c r="E128" s="59" t="str">
        <f>IF(VLOOKUP(A128,Detailed_estimation!$A$6:$AJ$179,36,FALSE)&gt;0,VLOOKUP(A128,Detailed_estimation!$A$6:$AJ$179,36,FALSE),"")</f>
        <v/>
      </c>
      <c r="F128" s="10">
        <f>VLOOKUP(A128,Detailed_estimation!$A$6:$AF$179,3, FALSE)</f>
        <v>17969.33305406649</v>
      </c>
      <c r="G128" s="10">
        <f>VLOOKUP(A128,Detailed_estimation!$A$6:$AF$179,5,FALSE)</f>
        <v>36472.637207981563</v>
      </c>
      <c r="H128" s="10">
        <f>VLOOKUP(A128,Detailed_estimation!$A$6:$AF$179,7,FALSE)</f>
        <v>125420.8991763886</v>
      </c>
      <c r="I128" s="10">
        <f>VLOOKUP(A128,Detailed_estimation!$A$6:$AF$179,9,FALSE)</f>
        <v>248606.54171948769</v>
      </c>
      <c r="J128" s="31">
        <f>VLOOKUP(A128,Detailed_estimation!$A$6:$AF$179,11,FALSE)</f>
        <v>650338.44459575578</v>
      </c>
      <c r="K128" s="10">
        <f>0.01*VLOOKUP(A128,Detailed_estimation!$A$6:$AF$179,2,FALSE)</f>
        <v>150364.48000000001</v>
      </c>
      <c r="L128" s="10">
        <f>0.005*VLOOKUP(A128,Detailed_estimation!$A$6:$AF$179,2,FALSE)</f>
        <v>75182.240000000005</v>
      </c>
      <c r="M128" s="10">
        <f>0.001*VLOOKUP(A128,Detailed_estimation!$A$6:$AF$179,2,FALSE)</f>
        <v>15036.448</v>
      </c>
      <c r="N128" s="10">
        <f>0.0005*VLOOKUP(A128,Detailed_estimation!$A$6:$AF$179,2,FALSE)</f>
        <v>7518.2240000000002</v>
      </c>
      <c r="O128" s="31">
        <f>0.0001*VLOOKUP(A128,Detailed_estimation!$A$6:$AF$179,2,FALSE)</f>
        <v>1503.6448</v>
      </c>
      <c r="P128" s="32"/>
    </row>
    <row r="129" spans="1:16" x14ac:dyDescent="0.35">
      <c r="A129" t="s">
        <v>138</v>
      </c>
      <c r="B129" s="45">
        <f>VLOOKUP(A129,Detailed_estimation!$A$6:$AH$179,33)/1000000</f>
        <v>1077.5565837909471</v>
      </c>
      <c r="C129" s="53" t="str">
        <f>IF(VLOOKUP(A129,Detailed_estimation!$A$6:$AH$179,34,FALSE)&gt;0,VLOOKUP(A129,Detailed_estimation!$A$6:$AH$179,34,FALSE),"")</f>
        <v/>
      </c>
      <c r="D129" s="45">
        <f>VLOOKUP(A129,Detailed_estimation!$A$6:$AJ$179,35)/1000000</f>
        <v>1043.0747731096369</v>
      </c>
      <c r="E129" s="59" t="str">
        <f>IF(VLOOKUP(A129,Detailed_estimation!$A$6:$AJ$179,36,FALSE)&gt;0,VLOOKUP(A129,Detailed_estimation!$A$6:$AJ$179,36,FALSE),"")</f>
        <v/>
      </c>
      <c r="F129" s="10">
        <f>VLOOKUP(A129,Detailed_estimation!$A$6:$AF$179,3, FALSE)</f>
        <v>55093.530844615663</v>
      </c>
      <c r="G129" s="10">
        <f>VLOOKUP(A129,Detailed_estimation!$A$6:$AF$179,5,FALSE)</f>
        <v>102005.2704624531</v>
      </c>
      <c r="H129" s="10">
        <f>VLOOKUP(A129,Detailed_estimation!$A$6:$AF$179,7,FALSE)</f>
        <v>288534.6800752519</v>
      </c>
      <c r="I129" s="10">
        <f>VLOOKUP(A129,Detailed_estimation!$A$6:$AF$179,9,FALSE)</f>
        <v>542684.96650338254</v>
      </c>
      <c r="J129" s="31">
        <f>VLOOKUP(A129,Detailed_estimation!$A$6:$AF$179,11,FALSE)</f>
        <v>1447183.423601774</v>
      </c>
      <c r="K129" s="10">
        <f>0.01*VLOOKUP(A129,Detailed_estimation!$A$6:$AF$179,2,FALSE)</f>
        <v>362658.32</v>
      </c>
      <c r="L129" s="10">
        <f>0.005*VLOOKUP(A129,Detailed_estimation!$A$6:$AF$179,2,FALSE)</f>
        <v>181329.16</v>
      </c>
      <c r="M129" s="10">
        <f>0.001*VLOOKUP(A129,Detailed_estimation!$A$6:$AF$179,2,FALSE)</f>
        <v>36265.832000000002</v>
      </c>
      <c r="N129" s="10">
        <f>0.0005*VLOOKUP(A129,Detailed_estimation!$A$6:$AF$179,2,FALSE)</f>
        <v>18132.916000000001</v>
      </c>
      <c r="O129" s="31">
        <f>0.0001*VLOOKUP(A129,Detailed_estimation!$A$6:$AF$179,2,FALSE)</f>
        <v>3626.5832</v>
      </c>
      <c r="P129" s="32"/>
    </row>
    <row r="130" spans="1:16" x14ac:dyDescent="0.35">
      <c r="A130" t="s">
        <v>139</v>
      </c>
      <c r="B130" s="45">
        <f>VLOOKUP(A130,Detailed_estimation!$A$6:$AH$179,33)/1000000</f>
        <v>201.31582889929646</v>
      </c>
      <c r="C130" s="53">
        <f>IF(VLOOKUP(A130,Detailed_estimation!$A$6:$AH$179,34,FALSE)&gt;0,VLOOKUP(A130,Detailed_estimation!$A$6:$AH$179,34,FALSE),"")</f>
        <v>9.0806755886969182E-2</v>
      </c>
      <c r="D130" s="45">
        <f>VLOOKUP(A130,Detailed_estimation!$A$6:$AJ$179,35)/1000000</f>
        <v>194.87372237451896</v>
      </c>
      <c r="E130" s="59">
        <f>IF(VLOOKUP(A130,Detailed_estimation!$A$6:$AJ$179,36,FALSE)&gt;0,VLOOKUP(A130,Detailed_estimation!$A$6:$AJ$179,36,FALSE),"")</f>
        <v>8.7900939698586159E-2</v>
      </c>
      <c r="F130" s="10">
        <f>VLOOKUP(A130,Detailed_estimation!$A$6:$AF$179,3, FALSE)</f>
        <v>205026.86749507301</v>
      </c>
      <c r="G130" s="10">
        <f>VLOOKUP(A130,Detailed_estimation!$A$6:$AF$179,5,FALSE)</f>
        <v>416345.60307492089</v>
      </c>
      <c r="H130" s="10">
        <f>VLOOKUP(A130,Detailed_estimation!$A$6:$AF$179,7,FALSE)</f>
        <v>1430733.882372149</v>
      </c>
      <c r="I130" s="10">
        <f>VLOOKUP(A130,Detailed_estimation!$A$6:$AF$179,9,FALSE)</f>
        <v>2837915.8359152819</v>
      </c>
      <c r="J130" s="31">
        <f>VLOOKUP(A130,Detailed_estimation!$A$6:$AF$179,11,FALSE)</f>
        <v>7413982.7527613426</v>
      </c>
      <c r="K130" s="10">
        <f>0.01*VLOOKUP(A130,Detailed_estimation!$A$6:$AF$179,2,FALSE)</f>
        <v>13958.78</v>
      </c>
      <c r="L130" s="10">
        <f>0.005*VLOOKUP(A130,Detailed_estimation!$A$6:$AF$179,2,FALSE)</f>
        <v>6979.39</v>
      </c>
      <c r="M130" s="10">
        <f>0.001*VLOOKUP(A130,Detailed_estimation!$A$6:$AF$179,2,FALSE)</f>
        <v>1395.8779999999999</v>
      </c>
      <c r="N130" s="10">
        <f>0.0005*VLOOKUP(A130,Detailed_estimation!$A$6:$AF$179,2,FALSE)</f>
        <v>697.93899999999996</v>
      </c>
      <c r="O130" s="31">
        <f>0.0001*VLOOKUP(A130,Detailed_estimation!$A$6:$AF$179,2,FALSE)</f>
        <v>139.58780000000002</v>
      </c>
      <c r="P130" s="32"/>
    </row>
    <row r="131" spans="1:16" x14ac:dyDescent="0.35">
      <c r="A131" t="s">
        <v>140</v>
      </c>
      <c r="B131" s="45">
        <f>VLOOKUP(A131,Detailed_estimation!$A$6:$AH$179,33)/1000000</f>
        <v>385.63022209228711</v>
      </c>
      <c r="C131" s="53" t="str">
        <f>IF(VLOOKUP(A131,Detailed_estimation!$A$6:$AH$179,34,FALSE)&gt;0,VLOOKUP(A131,Detailed_estimation!$A$6:$AH$179,34,FALSE),"")</f>
        <v/>
      </c>
      <c r="D131" s="45">
        <f>VLOOKUP(A131,Detailed_estimation!$A$6:$AJ$179,35)/1000000</f>
        <v>373.29005498533394</v>
      </c>
      <c r="E131" s="59" t="str">
        <f>IF(VLOOKUP(A131,Detailed_estimation!$A$6:$AJ$179,36,FALSE)&gt;0,VLOOKUP(A131,Detailed_estimation!$A$6:$AJ$179,36,FALSE),"")</f>
        <v/>
      </c>
      <c r="F131" s="10">
        <f>VLOOKUP(A131,Detailed_estimation!$A$6:$AF$179,3, FALSE)</f>
        <v>54134.5047057786</v>
      </c>
      <c r="G131" s="10">
        <f>VLOOKUP(A131,Detailed_estimation!$A$6:$AF$179,5,FALSE)</f>
        <v>89859.352634769835</v>
      </c>
      <c r="H131" s="10">
        <f>VLOOKUP(A131,Detailed_estimation!$A$6:$AF$179,7,FALSE)</f>
        <v>201721.18119287561</v>
      </c>
      <c r="I131" s="10">
        <f>VLOOKUP(A131,Detailed_estimation!$A$6:$AF$179,9,FALSE)</f>
        <v>336210.66411328642</v>
      </c>
      <c r="J131" s="31">
        <f>VLOOKUP(A131,Detailed_estimation!$A$6:$AF$179,11,FALSE)</f>
        <v>832685.47600688168</v>
      </c>
      <c r="K131" s="10">
        <f>0.01*VLOOKUP(A131,Detailed_estimation!$A$6:$AF$179,2,FALSE)</f>
        <v>185399.18</v>
      </c>
      <c r="L131" s="10">
        <f>0.005*VLOOKUP(A131,Detailed_estimation!$A$6:$AF$179,2,FALSE)</f>
        <v>92699.59</v>
      </c>
      <c r="M131" s="10">
        <f>0.001*VLOOKUP(A131,Detailed_estimation!$A$6:$AF$179,2,FALSE)</f>
        <v>18539.918000000001</v>
      </c>
      <c r="N131" s="10">
        <f>0.0005*VLOOKUP(A131,Detailed_estimation!$A$6:$AF$179,2,FALSE)</f>
        <v>9269.9590000000007</v>
      </c>
      <c r="O131" s="31">
        <f>0.0001*VLOOKUP(A131,Detailed_estimation!$A$6:$AF$179,2,FALSE)</f>
        <v>1853.9918</v>
      </c>
      <c r="P131" s="32"/>
    </row>
    <row r="132" spans="1:16" x14ac:dyDescent="0.35">
      <c r="A132" t="s">
        <v>141</v>
      </c>
      <c r="B132" s="45">
        <f>VLOOKUP(A132,Detailed_estimation!$A$6:$AH$179,33)/1000000</f>
        <v>6480.9705239691275</v>
      </c>
      <c r="C132" s="53">
        <f>IF(VLOOKUP(A132,Detailed_estimation!$A$6:$AH$179,34,FALSE)&gt;0,VLOOKUP(A132,Detailed_estimation!$A$6:$AH$179,34,FALSE),"")</f>
        <v>2.7188315843345145E-2</v>
      </c>
      <c r="D132" s="45">
        <f>VLOOKUP(A132,Detailed_estimation!$A$6:$AJ$179,35)/1000000</f>
        <v>6273.5794672021148</v>
      </c>
      <c r="E132" s="59">
        <f>IF(VLOOKUP(A132,Detailed_estimation!$A$6:$AJ$179,36,FALSE)&gt;0,VLOOKUP(A132,Detailed_estimation!$A$6:$AJ$179,36,FALSE),"")</f>
        <v>2.6318289736358098E-2</v>
      </c>
      <c r="F132" s="10">
        <f>VLOOKUP(A132,Detailed_estimation!$A$6:$AF$179,3, FALSE)</f>
        <v>2476779.847188713</v>
      </c>
      <c r="G132" s="10">
        <f>VLOOKUP(A132,Detailed_estimation!$A$6:$AF$179,5,FALSE)</f>
        <v>3678009.2643234772</v>
      </c>
      <c r="H132" s="10">
        <f>VLOOKUP(A132,Detailed_estimation!$A$6:$AF$179,7,FALSE)</f>
        <v>6989794.0160086183</v>
      </c>
      <c r="I132" s="10">
        <f>VLOOKUP(A132,Detailed_estimation!$A$6:$AF$179,9,FALSE)</f>
        <v>10127047.541370559</v>
      </c>
      <c r="J132" s="31">
        <f>VLOOKUP(A132,Detailed_estimation!$A$6:$AF$179,11,FALSE)</f>
        <v>18775808.571949251</v>
      </c>
      <c r="K132" s="10">
        <f>0.01*VLOOKUP(A132,Detailed_estimation!$A$6:$AF$179,2,FALSE)</f>
        <v>137435.06</v>
      </c>
      <c r="L132" s="10">
        <f>0.005*VLOOKUP(A132,Detailed_estimation!$A$6:$AF$179,2,FALSE)</f>
        <v>68717.53</v>
      </c>
      <c r="M132" s="10">
        <f>0.001*VLOOKUP(A132,Detailed_estimation!$A$6:$AF$179,2,FALSE)</f>
        <v>13743.505999999999</v>
      </c>
      <c r="N132" s="10">
        <f>0.0005*VLOOKUP(A132,Detailed_estimation!$A$6:$AF$179,2,FALSE)</f>
        <v>6871.7529999999997</v>
      </c>
      <c r="O132" s="31">
        <f>0.0001*VLOOKUP(A132,Detailed_estimation!$A$6:$AF$179,2,FALSE)</f>
        <v>1374.3506</v>
      </c>
      <c r="P132" s="32"/>
    </row>
    <row r="133" spans="1:16" x14ac:dyDescent="0.35">
      <c r="A133" t="s">
        <v>142</v>
      </c>
      <c r="B133" s="45">
        <f>VLOOKUP(A133,Detailed_estimation!$A$6:$AH$179,33)/1000000</f>
        <v>3716.7416580587474</v>
      </c>
      <c r="C133" s="53">
        <f>IF(VLOOKUP(A133,Detailed_estimation!$A$6:$AH$179,34,FALSE)&gt;0,VLOOKUP(A133,Detailed_estimation!$A$6:$AH$179,34,FALSE),"")</f>
        <v>4.6672214309043523E-2</v>
      </c>
      <c r="D133" s="45">
        <f>VLOOKUP(A133,Detailed_estimation!$A$6:$AJ$179,35)/1000000</f>
        <v>3597.8059250008673</v>
      </c>
      <c r="E133" s="59">
        <f>IF(VLOOKUP(A133,Detailed_estimation!$A$6:$AJ$179,36,FALSE)&gt;0,VLOOKUP(A133,Detailed_estimation!$A$6:$AJ$179,36,FALSE),"")</f>
        <v>4.5178703451154129E-2</v>
      </c>
      <c r="F133" s="10">
        <f>VLOOKUP(A133,Detailed_estimation!$A$6:$AF$179,3, FALSE)</f>
        <v>3197948.7035559779</v>
      </c>
      <c r="G133" s="10">
        <f>VLOOKUP(A133,Detailed_estimation!$A$6:$AF$179,5,FALSE)</f>
        <v>5249601.3966554096</v>
      </c>
      <c r="H133" s="10">
        <f>VLOOKUP(A133,Detailed_estimation!$A$6:$AF$179,7,FALSE)</f>
        <v>11556885.771808861</v>
      </c>
      <c r="I133" s="10">
        <f>VLOOKUP(A133,Detailed_estimation!$A$6:$AF$179,9,FALSE)</f>
        <v>18921771.968124561</v>
      </c>
      <c r="J133" s="31">
        <f>VLOOKUP(A133,Detailed_estimation!$A$6:$AF$179,11,FALSE)</f>
        <v>45635662.637422547</v>
      </c>
      <c r="K133" s="10">
        <f>0.01*VLOOKUP(A133,Detailed_estimation!$A$6:$AF$179,2,FALSE)</f>
        <v>38931.39</v>
      </c>
      <c r="L133" s="10">
        <f>0.005*VLOOKUP(A133,Detailed_estimation!$A$6:$AF$179,2,FALSE)</f>
        <v>19465.695</v>
      </c>
      <c r="M133" s="10">
        <f>0.001*VLOOKUP(A133,Detailed_estimation!$A$6:$AF$179,2,FALSE)</f>
        <v>3893.1390000000001</v>
      </c>
      <c r="N133" s="10">
        <f>0.0005*VLOOKUP(A133,Detailed_estimation!$A$6:$AF$179,2,FALSE)</f>
        <v>1946.5695000000001</v>
      </c>
      <c r="O133" s="31">
        <f>0.0001*VLOOKUP(A133,Detailed_estimation!$A$6:$AF$179,2,FALSE)</f>
        <v>389.31390000000005</v>
      </c>
      <c r="P133" s="32"/>
    </row>
    <row r="134" spans="1:16" x14ac:dyDescent="0.35">
      <c r="A134" t="s">
        <v>143</v>
      </c>
      <c r="B134" s="45">
        <f>VLOOKUP(A134,Detailed_estimation!$A$6:$AH$179,33)/1000000</f>
        <v>255.29902201072122</v>
      </c>
      <c r="C134" s="53">
        <f>IF(VLOOKUP(A134,Detailed_estimation!$A$6:$AH$179,34,FALSE)&gt;0,VLOOKUP(A134,Detailed_estimation!$A$6:$AH$179,34,FALSE),"")</f>
        <v>8.221862803730276E-2</v>
      </c>
      <c r="D134" s="45">
        <f>VLOOKUP(A134,Detailed_estimation!$A$6:$AJ$179,35)/1000000</f>
        <v>247.12945330637814</v>
      </c>
      <c r="E134" s="59">
        <f>IF(VLOOKUP(A134,Detailed_estimation!$A$6:$AJ$179,36,FALSE)&gt;0,VLOOKUP(A134,Detailed_estimation!$A$6:$AJ$179,36,FALSE),"")</f>
        <v>7.9587631940109066E-2</v>
      </c>
      <c r="F134" s="10">
        <f>VLOOKUP(A134,Detailed_estimation!$A$6:$AF$179,3, FALSE)</f>
        <v>145932.73796063129</v>
      </c>
      <c r="G134" s="10">
        <f>VLOOKUP(A134,Detailed_estimation!$A$6:$AF$179,5,FALSE)</f>
        <v>252286.4122095143</v>
      </c>
      <c r="H134" s="10">
        <f>VLOOKUP(A134,Detailed_estimation!$A$6:$AF$179,7,FALSE)</f>
        <v>617362.49101706478</v>
      </c>
      <c r="I134" s="10">
        <f>VLOOKUP(A134,Detailed_estimation!$A$6:$AF$179,9,FALSE)</f>
        <v>1095210.424288556</v>
      </c>
      <c r="J134" s="31">
        <f>VLOOKUP(A134,Detailed_estimation!$A$6:$AF$179,11,FALSE)</f>
        <v>2936812.9337354181</v>
      </c>
      <c r="K134" s="10">
        <f>0.01*VLOOKUP(A134,Detailed_estimation!$A$6:$AF$179,2,FALSE)</f>
        <v>42326.18</v>
      </c>
      <c r="L134" s="10">
        <f>0.005*VLOOKUP(A134,Detailed_estimation!$A$6:$AF$179,2,FALSE)</f>
        <v>21163.09</v>
      </c>
      <c r="M134" s="10">
        <f>0.001*VLOOKUP(A134,Detailed_estimation!$A$6:$AF$179,2,FALSE)</f>
        <v>4232.6180000000004</v>
      </c>
      <c r="N134" s="10">
        <f>0.0005*VLOOKUP(A134,Detailed_estimation!$A$6:$AF$179,2,FALSE)</f>
        <v>2116.3090000000002</v>
      </c>
      <c r="O134" s="31">
        <f>0.0001*VLOOKUP(A134,Detailed_estimation!$A$6:$AF$179,2,FALSE)</f>
        <v>423.26179999999999</v>
      </c>
      <c r="P134" s="32"/>
    </row>
    <row r="135" spans="1:16" x14ac:dyDescent="0.35">
      <c r="A135" t="s">
        <v>144</v>
      </c>
      <c r="B135" s="45">
        <f>VLOOKUP(A135,Detailed_estimation!$A$6:$AH$179,33)/1000000</f>
        <v>75.946670659125047</v>
      </c>
      <c r="C135" s="53">
        <f>IF(VLOOKUP(A135,Detailed_estimation!$A$6:$AH$179,34,FALSE)&gt;0,VLOOKUP(A135,Detailed_estimation!$A$6:$AH$179,34,FALSE),"")</f>
        <v>5.5923158993938751E-2</v>
      </c>
      <c r="D135" s="45">
        <f>VLOOKUP(A135,Detailed_estimation!$A$6:$AJ$179,35)/1000000</f>
        <v>73.516377198033041</v>
      </c>
      <c r="E135" s="59">
        <f>IF(VLOOKUP(A135,Detailed_estimation!$A$6:$AJ$179,36,FALSE)&gt;0,VLOOKUP(A135,Detailed_estimation!$A$6:$AJ$179,36,FALSE),"")</f>
        <v>5.4133617906132706E-2</v>
      </c>
      <c r="F135" s="10">
        <f>VLOOKUP(A135,Detailed_estimation!$A$6:$AF$179,3, FALSE)</f>
        <v>21126.41920122931</v>
      </c>
      <c r="G135" s="10">
        <f>VLOOKUP(A135,Detailed_estimation!$A$6:$AF$179,5,FALSE)</f>
        <v>35251.498033940203</v>
      </c>
      <c r="H135" s="10">
        <f>VLOOKUP(A135,Detailed_estimation!$A$6:$AF$179,7,FALSE)</f>
        <v>80545.183714674407</v>
      </c>
      <c r="I135" s="10">
        <f>VLOOKUP(A135,Detailed_estimation!$A$6:$AF$179,9,FALSE)</f>
        <v>135041.83643184879</v>
      </c>
      <c r="J135" s="31">
        <f>VLOOKUP(A135,Detailed_estimation!$A$6:$AF$179,11,FALSE)</f>
        <v>338205.82901987428</v>
      </c>
      <c r="K135" s="10">
        <f>0.01*VLOOKUP(A135,Detailed_estimation!$A$6:$AF$179,2,FALSE)</f>
        <v>105679.07</v>
      </c>
      <c r="L135" s="10">
        <f>0.005*VLOOKUP(A135,Detailed_estimation!$A$6:$AF$179,2,FALSE)</f>
        <v>52839.535000000003</v>
      </c>
      <c r="M135" s="10">
        <f>0.001*VLOOKUP(A135,Detailed_estimation!$A$6:$AF$179,2,FALSE)</f>
        <v>10567.907000000001</v>
      </c>
      <c r="N135" s="10">
        <f>0.0005*VLOOKUP(A135,Detailed_estimation!$A$6:$AF$179,2,FALSE)</f>
        <v>5283.9535000000005</v>
      </c>
      <c r="O135" s="31">
        <f>0.0001*VLOOKUP(A135,Detailed_estimation!$A$6:$AF$179,2,FALSE)</f>
        <v>1056.7907</v>
      </c>
      <c r="P135" s="32"/>
    </row>
    <row r="136" spans="1:16" x14ac:dyDescent="0.35">
      <c r="A136" t="s">
        <v>145</v>
      </c>
      <c r="B136" s="45">
        <f>VLOOKUP(A136,Detailed_estimation!$A$6:$AH$179,33)/1000000</f>
        <v>6027.9515726622185</v>
      </c>
      <c r="C136" s="53">
        <f>IF(VLOOKUP(A136,Detailed_estimation!$A$6:$AH$179,34,FALSE)&gt;0,VLOOKUP(A136,Detailed_estimation!$A$6:$AH$179,34,FALSE),"")</f>
        <v>0.28807119321460506</v>
      </c>
      <c r="D136" s="45">
        <f>VLOOKUP(A136,Detailed_estimation!$A$6:$AJ$179,35)/1000000</f>
        <v>5835.0571223370262</v>
      </c>
      <c r="E136" s="59">
        <f>IF(VLOOKUP(A136,Detailed_estimation!$A$6:$AJ$179,36,FALSE)&gt;0,VLOOKUP(A136,Detailed_estimation!$A$6:$AJ$179,36,FALSE),"")</f>
        <v>0.2788529150317377</v>
      </c>
      <c r="F136" s="10">
        <f>VLOOKUP(A136,Detailed_estimation!$A$6:$AF$179,3, FALSE)</f>
        <v>155553.2072163992</v>
      </c>
      <c r="G136" s="10">
        <f>VLOOKUP(A136,Detailed_estimation!$A$6:$AF$179,5,FALSE)</f>
        <v>259559.14113257991</v>
      </c>
      <c r="H136" s="10">
        <f>VLOOKUP(A136,Detailed_estimation!$A$6:$AF$179,7,FALSE)</f>
        <v>588063.7777248749</v>
      </c>
      <c r="I136" s="10">
        <f>VLOOKUP(A136,Detailed_estimation!$A$6:$AF$179,9,FALSE)</f>
        <v>993558.77288287377</v>
      </c>
      <c r="J136" s="31">
        <f>VLOOKUP(A136,Detailed_estimation!$A$6:$AF$179,11,FALSE)</f>
        <v>2497364.3329298268</v>
      </c>
      <c r="K136" s="10">
        <f>0.01*VLOOKUP(A136,Detailed_estimation!$A$6:$AF$179,2,FALSE)</f>
        <v>1008471.92</v>
      </c>
      <c r="L136" s="10">
        <f>0.005*VLOOKUP(A136,Detailed_estimation!$A$6:$AF$179,2,FALSE)</f>
        <v>504235.96</v>
      </c>
      <c r="M136" s="10">
        <f>0.001*VLOOKUP(A136,Detailed_estimation!$A$6:$AF$179,2,FALSE)</f>
        <v>100847.192</v>
      </c>
      <c r="N136" s="10">
        <f>0.0005*VLOOKUP(A136,Detailed_estimation!$A$6:$AF$179,2,FALSE)</f>
        <v>50423.595999999998</v>
      </c>
      <c r="O136" s="31">
        <f>0.0001*VLOOKUP(A136,Detailed_estimation!$A$6:$AF$179,2,FALSE)</f>
        <v>10084.719200000001</v>
      </c>
      <c r="P136" s="32"/>
    </row>
    <row r="137" spans="1:16" x14ac:dyDescent="0.35">
      <c r="A137" t="s">
        <v>146</v>
      </c>
      <c r="B137" s="45">
        <f>VLOOKUP(A137,Detailed_estimation!$A$6:$AH$179,33)/1000000</f>
        <v>95.64302167918899</v>
      </c>
      <c r="C137" s="53" t="str">
        <f>IF(VLOOKUP(A137,Detailed_estimation!$A$6:$AH$179,34,FALSE)&gt;0,VLOOKUP(A137,Detailed_estimation!$A$6:$AH$179,34,FALSE),"")</f>
        <v/>
      </c>
      <c r="D137" s="45">
        <f>VLOOKUP(A137,Detailed_estimation!$A$6:$AJ$179,35)/1000000</f>
        <v>92.582444985454941</v>
      </c>
      <c r="E137" s="59" t="str">
        <f>IF(VLOOKUP(A137,Detailed_estimation!$A$6:$AJ$179,36,FALSE)&gt;0,VLOOKUP(A137,Detailed_estimation!$A$6:$AJ$179,36,FALSE),"")</f>
        <v/>
      </c>
      <c r="F137" s="10">
        <f>VLOOKUP(A137,Detailed_estimation!$A$6:$AF$179,3, FALSE)</f>
        <v>14722.262890703691</v>
      </c>
      <c r="G137" s="10">
        <f>VLOOKUP(A137,Detailed_estimation!$A$6:$AF$179,5,FALSE)</f>
        <v>24565.563690022489</v>
      </c>
      <c r="H137" s="10">
        <f>VLOOKUP(A137,Detailed_estimation!$A$6:$AF$179,7,FALSE)</f>
        <v>55338.028780945977</v>
      </c>
      <c r="I137" s="10">
        <f>VLOOKUP(A137,Detailed_estimation!$A$6:$AF$179,9,FALSE)</f>
        <v>93070.97978255419</v>
      </c>
      <c r="J137" s="31">
        <f>VLOOKUP(A137,Detailed_estimation!$A$6:$AF$179,11,FALSE)</f>
        <v>234777.49454829781</v>
      </c>
      <c r="K137" s="10">
        <f>0.01*VLOOKUP(A137,Detailed_estimation!$A$6:$AF$179,2,FALSE)</f>
        <v>194469.42</v>
      </c>
      <c r="L137" s="10">
        <f>0.005*VLOOKUP(A137,Detailed_estimation!$A$6:$AF$179,2,FALSE)</f>
        <v>97234.71</v>
      </c>
      <c r="M137" s="10">
        <f>0.001*VLOOKUP(A137,Detailed_estimation!$A$6:$AF$179,2,FALSE)</f>
        <v>19446.941999999999</v>
      </c>
      <c r="N137" s="10">
        <f>0.0005*VLOOKUP(A137,Detailed_estimation!$A$6:$AF$179,2,FALSE)</f>
        <v>9723.4709999999995</v>
      </c>
      <c r="O137" s="31">
        <f>0.0001*VLOOKUP(A137,Detailed_estimation!$A$6:$AF$179,2,FALSE)</f>
        <v>1944.6942000000001</v>
      </c>
      <c r="P137" s="32"/>
    </row>
    <row r="138" spans="1:16" x14ac:dyDescent="0.35">
      <c r="A138" t="s">
        <v>147</v>
      </c>
      <c r="B138" s="45">
        <f>VLOOKUP(A138,Detailed_estimation!$A$6:$AH$179,33)/1000000</f>
        <v>2078.0433639690305</v>
      </c>
      <c r="C138" s="53">
        <f>IF(VLOOKUP(A138,Detailed_estimation!$A$6:$AH$179,34,FALSE)&gt;0,VLOOKUP(A138,Detailed_estimation!$A$6:$AH$179,34,FALSE),"")</f>
        <v>9.0202950654974922E-3</v>
      </c>
      <c r="D138" s="45">
        <f>VLOOKUP(A138,Detailed_estimation!$A$6:$AJ$179,35)/1000000</f>
        <v>2011.5459763220213</v>
      </c>
      <c r="E138" s="59">
        <f>IF(VLOOKUP(A138,Detailed_estimation!$A$6:$AJ$179,36,FALSE)&gt;0,VLOOKUP(A138,Detailed_estimation!$A$6:$AJ$179,36,FALSE),"")</f>
        <v>8.7316456234015714E-3</v>
      </c>
      <c r="F138" s="10">
        <f>VLOOKUP(A138,Detailed_estimation!$A$6:$AF$179,3, FALSE)</f>
        <v>2268965.546319956</v>
      </c>
      <c r="G138" s="10">
        <f>VLOOKUP(A138,Detailed_estimation!$A$6:$AF$179,5,FALSE)</f>
        <v>3587334.2594806319</v>
      </c>
      <c r="H138" s="10">
        <f>VLOOKUP(A138,Detailed_estimation!$A$6:$AF$179,7,FALSE)</f>
        <v>9363146.5867945664</v>
      </c>
      <c r="I138" s="10">
        <f>VLOOKUP(A138,Detailed_estimation!$A$6:$AF$179,9,FALSE)</f>
        <v>17399234.783368301</v>
      </c>
      <c r="J138" s="31">
        <f>VLOOKUP(A138,Detailed_estimation!$A$6:$AF$179,11,FALSE)</f>
        <v>52557303.706574149</v>
      </c>
      <c r="K138" s="10">
        <f>0.01*VLOOKUP(A138,Detailed_estimation!$A$6:$AF$179,2,FALSE)</f>
        <v>42055.74</v>
      </c>
      <c r="L138" s="10">
        <f>0.005*VLOOKUP(A138,Detailed_estimation!$A$6:$AF$179,2,FALSE)</f>
        <v>21027.87</v>
      </c>
      <c r="M138" s="10">
        <f>0.001*VLOOKUP(A138,Detailed_estimation!$A$6:$AF$179,2,FALSE)</f>
        <v>4205.5740000000005</v>
      </c>
      <c r="N138" s="10">
        <f>0.0005*VLOOKUP(A138,Detailed_estimation!$A$6:$AF$179,2,FALSE)</f>
        <v>2102.7870000000003</v>
      </c>
      <c r="O138" s="31">
        <f>0.0001*VLOOKUP(A138,Detailed_estimation!$A$6:$AF$179,2,FALSE)</f>
        <v>420.55740000000003</v>
      </c>
      <c r="P138" s="32"/>
    </row>
    <row r="139" spans="1:16" x14ac:dyDescent="0.35">
      <c r="A139" t="s">
        <v>148</v>
      </c>
      <c r="B139" s="45">
        <f>VLOOKUP(A139,Detailed_estimation!$A$6:$AH$179,33)/1000000</f>
        <v>834.76904442416139</v>
      </c>
      <c r="C139" s="53" t="str">
        <f>IF(VLOOKUP(A139,Detailed_estimation!$A$6:$AH$179,34,FALSE)&gt;0,VLOOKUP(A139,Detailed_estimation!$A$6:$AH$179,34,FALSE),"")</f>
        <v/>
      </c>
      <c r="D139" s="45">
        <f>VLOOKUP(A139,Detailed_estimation!$A$6:$AJ$179,35)/1000000</f>
        <v>808.05643500258827</v>
      </c>
      <c r="E139" s="59" t="str">
        <f>IF(VLOOKUP(A139,Detailed_estimation!$A$6:$AJ$179,36,FALSE)&gt;0,VLOOKUP(A139,Detailed_estimation!$A$6:$AJ$179,36,FALSE),"")</f>
        <v/>
      </c>
      <c r="F139" s="10">
        <f>VLOOKUP(A139,Detailed_estimation!$A$6:$AF$179,3, FALSE)</f>
        <v>370717.03809887072</v>
      </c>
      <c r="G139" s="10">
        <f>VLOOKUP(A139,Detailed_estimation!$A$6:$AF$179,5,FALSE)</f>
        <v>721073.86797119968</v>
      </c>
      <c r="H139" s="10">
        <f>VLOOKUP(A139,Detailed_estimation!$A$6:$AF$179,7,FALSE)</f>
        <v>2265204.6996641601</v>
      </c>
      <c r="I139" s="10">
        <f>VLOOKUP(A139,Detailed_estimation!$A$6:$AF$179,9,FALSE)</f>
        <v>4428569.0864137597</v>
      </c>
      <c r="J139" s="31">
        <f>VLOOKUP(A139,Detailed_estimation!$A$6:$AF$179,11,FALSE)</f>
        <v>11796544.958550589</v>
      </c>
      <c r="K139" s="10">
        <f>0.01*VLOOKUP(A139,Detailed_estimation!$A$6:$AF$179,2,FALSE)</f>
        <v>30729.03</v>
      </c>
      <c r="L139" s="10">
        <f>0.005*VLOOKUP(A139,Detailed_estimation!$A$6:$AF$179,2,FALSE)</f>
        <v>15364.514999999999</v>
      </c>
      <c r="M139" s="10">
        <f>0.001*VLOOKUP(A139,Detailed_estimation!$A$6:$AF$179,2,FALSE)</f>
        <v>3072.9030000000002</v>
      </c>
      <c r="N139" s="10">
        <f>0.0005*VLOOKUP(A139,Detailed_estimation!$A$6:$AF$179,2,FALSE)</f>
        <v>1536.4515000000001</v>
      </c>
      <c r="O139" s="31">
        <f>0.0001*VLOOKUP(A139,Detailed_estimation!$A$6:$AF$179,2,FALSE)</f>
        <v>307.2903</v>
      </c>
      <c r="P139" s="32"/>
    </row>
    <row r="140" spans="1:16" x14ac:dyDescent="0.35">
      <c r="A140" t="s">
        <v>149</v>
      </c>
      <c r="B140" s="45">
        <f>VLOOKUP(A140,Detailed_estimation!$A$6:$AH$179,33)/1000000</f>
        <v>3013.6239421301279</v>
      </c>
      <c r="C140" s="53">
        <f>IF(VLOOKUP(A140,Detailed_estimation!$A$6:$AH$179,34,FALSE)&gt;0,VLOOKUP(A140,Detailed_estimation!$A$6:$AH$179,34,FALSE),"")</f>
        <v>7.9416798254413917E-2</v>
      </c>
      <c r="D140" s="45">
        <f>VLOOKUP(A140,Detailed_estimation!$A$6:$AJ$179,35)/1000000</f>
        <v>2917.1879759819635</v>
      </c>
      <c r="E140" s="59">
        <f>IF(VLOOKUP(A140,Detailed_estimation!$A$6:$AJ$179,36,FALSE)&gt;0,VLOOKUP(A140,Detailed_estimation!$A$6:$AJ$179,36,FALSE),"")</f>
        <v>7.6875460710272667E-2</v>
      </c>
      <c r="F140" s="10">
        <f>VLOOKUP(A140,Detailed_estimation!$A$6:$AF$179,3, FALSE)</f>
        <v>65929.71361018953</v>
      </c>
      <c r="G140" s="10">
        <f>VLOOKUP(A140,Detailed_estimation!$A$6:$AF$179,5,FALSE)</f>
        <v>111672.42680089999</v>
      </c>
      <c r="H140" s="10">
        <f>VLOOKUP(A140,Detailed_estimation!$A$6:$AF$179,7,FALSE)</f>
        <v>261444.3467185295</v>
      </c>
      <c r="I140" s="10">
        <f>VLOOKUP(A140,Detailed_estimation!$A$6:$AF$179,9,FALSE)</f>
        <v>451160.66231933801</v>
      </c>
      <c r="J140" s="31">
        <f>VLOOKUP(A140,Detailed_estimation!$A$6:$AF$179,11,FALSE)</f>
        <v>1161202.879304427</v>
      </c>
      <c r="K140" s="10">
        <f>0.01*VLOOKUP(A140,Detailed_estimation!$A$6:$AF$179,2,FALSE)</f>
        <v>1245019.68</v>
      </c>
      <c r="L140" s="10">
        <f>0.005*VLOOKUP(A140,Detailed_estimation!$A$6:$AF$179,2,FALSE)</f>
        <v>622509.84</v>
      </c>
      <c r="M140" s="10">
        <f>0.001*VLOOKUP(A140,Detailed_estimation!$A$6:$AF$179,2,FALSE)</f>
        <v>124501.96800000001</v>
      </c>
      <c r="N140" s="10">
        <f>0.0005*VLOOKUP(A140,Detailed_estimation!$A$6:$AF$179,2,FALSE)</f>
        <v>62250.984000000004</v>
      </c>
      <c r="O140" s="31">
        <f>0.0001*VLOOKUP(A140,Detailed_estimation!$A$6:$AF$179,2,FALSE)</f>
        <v>12450.1968</v>
      </c>
      <c r="P140" s="32"/>
    </row>
    <row r="141" spans="1:16" x14ac:dyDescent="0.35">
      <c r="A141" t="s">
        <v>150</v>
      </c>
      <c r="B141" s="45">
        <f>VLOOKUP(A141,Detailed_estimation!$A$6:$AH$179,33)/1000000</f>
        <v>212.34991579624682</v>
      </c>
      <c r="C141" s="53" t="str">
        <f>IF(VLOOKUP(A141,Detailed_estimation!$A$6:$AH$179,34,FALSE)&gt;0,VLOOKUP(A141,Detailed_estimation!$A$6:$AH$179,34,FALSE),"")</f>
        <v/>
      </c>
      <c r="D141" s="45">
        <f>VLOOKUP(A141,Detailed_estimation!$A$6:$AJ$179,35)/1000000</f>
        <v>205.5547184907669</v>
      </c>
      <c r="E141" s="59" t="str">
        <f>IF(VLOOKUP(A141,Detailed_estimation!$A$6:$AJ$179,36,FALSE)&gt;0,VLOOKUP(A141,Detailed_estimation!$A$6:$AJ$179,36,FALSE),"")</f>
        <v/>
      </c>
      <c r="F141" s="10">
        <f>VLOOKUP(A141,Detailed_estimation!$A$6:$AF$179,3, FALSE)</f>
        <v>155957.79999999999</v>
      </c>
      <c r="G141" s="10">
        <f>VLOOKUP(A141,Detailed_estimation!$A$6:$AF$179,5,FALSE)</f>
        <v>284336.90000000002</v>
      </c>
      <c r="H141" s="10">
        <f>VLOOKUP(A141,Detailed_estimation!$A$6:$AF$179,7,FALSE)</f>
        <v>780276.3</v>
      </c>
      <c r="I141" s="10">
        <f>VLOOKUP(A141,Detailed_estimation!$A$6:$AF$179,9,FALSE)</f>
        <v>1455644.9</v>
      </c>
      <c r="J141" s="31">
        <f>VLOOKUP(A141,Detailed_estimation!$A$6:$AF$179,11,FALSE)</f>
        <v>3935358.8</v>
      </c>
      <c r="K141" s="10">
        <f>0.01*VLOOKUP(A141,Detailed_estimation!$A$6:$AF$179,2,FALSE)</f>
        <v>26660.04</v>
      </c>
      <c r="L141" s="10">
        <f>0.005*VLOOKUP(A141,Detailed_estimation!$A$6:$AF$179,2,FALSE)</f>
        <v>13330.02</v>
      </c>
      <c r="M141" s="10">
        <f>0.001*VLOOKUP(A141,Detailed_estimation!$A$6:$AF$179,2,FALSE)</f>
        <v>2666.0039999999999</v>
      </c>
      <c r="N141" s="10">
        <f>0.0005*VLOOKUP(A141,Detailed_estimation!$A$6:$AF$179,2,FALSE)</f>
        <v>1333.002</v>
      </c>
      <c r="O141" s="31">
        <f>0.0001*VLOOKUP(A141,Detailed_estimation!$A$6:$AF$179,2,FALSE)</f>
        <v>266.60040000000004</v>
      </c>
      <c r="P141" s="32"/>
    </row>
    <row r="142" spans="1:16" x14ac:dyDescent="0.35">
      <c r="A142" t="s">
        <v>151</v>
      </c>
      <c r="B142" s="45">
        <f>VLOOKUP(A142,Detailed_estimation!$A$6:$AH$179,33)/1000000</f>
        <v>304.69893361428001</v>
      </c>
      <c r="C142" s="53">
        <f>IF(VLOOKUP(A142,Detailed_estimation!$A$6:$AH$179,34,FALSE)&gt;0,VLOOKUP(A142,Detailed_estimation!$A$6:$AH$179,34,FALSE),"")</f>
        <v>5.3799202598296368E-2</v>
      </c>
      <c r="D142" s="45">
        <f>VLOOKUP(A142,Detailed_estimation!$A$6:$AJ$179,35)/1000000</f>
        <v>294.94856773862301</v>
      </c>
      <c r="E142" s="59">
        <f>IF(VLOOKUP(A142,Detailed_estimation!$A$6:$AJ$179,36,FALSE)&gt;0,VLOOKUP(A142,Detailed_estimation!$A$6:$AJ$179,36,FALSE),"")</f>
        <v>5.2077628115150883E-2</v>
      </c>
      <c r="F142" s="10">
        <f>VLOOKUP(A142,Detailed_estimation!$A$6:$AF$179,3, FALSE)</f>
        <v>257197.4</v>
      </c>
      <c r="G142" s="10">
        <f>VLOOKUP(A142,Detailed_estimation!$A$6:$AF$179,5,FALSE)</f>
        <v>444639.2</v>
      </c>
      <c r="H142" s="10">
        <f>VLOOKUP(A142,Detailed_estimation!$A$6:$AF$179,7,FALSE)</f>
        <v>1085203.6000000001</v>
      </c>
      <c r="I142" s="10">
        <f>VLOOKUP(A142,Detailed_estimation!$A$6:$AF$179,9,FALSE)</f>
        <v>1930240.4</v>
      </c>
      <c r="J142" s="31">
        <f>VLOOKUP(A142,Detailed_estimation!$A$6:$AF$179,11,FALSE)</f>
        <v>5018670</v>
      </c>
      <c r="K142" s="10">
        <f>0.01*VLOOKUP(A142,Detailed_estimation!$A$6:$AF$179,2,FALSE)</f>
        <v>28957.920000000002</v>
      </c>
      <c r="L142" s="10">
        <f>0.005*VLOOKUP(A142,Detailed_estimation!$A$6:$AF$179,2,FALSE)</f>
        <v>14478.960000000001</v>
      </c>
      <c r="M142" s="10">
        <f>0.001*VLOOKUP(A142,Detailed_estimation!$A$6:$AF$179,2,FALSE)</f>
        <v>2895.7919999999999</v>
      </c>
      <c r="N142" s="10">
        <f>0.0005*VLOOKUP(A142,Detailed_estimation!$A$6:$AF$179,2,FALSE)</f>
        <v>1447.896</v>
      </c>
      <c r="O142" s="31">
        <f>0.0001*VLOOKUP(A142,Detailed_estimation!$A$6:$AF$179,2,FALSE)</f>
        <v>289.57920000000001</v>
      </c>
      <c r="P142" s="32"/>
    </row>
    <row r="143" spans="1:16" x14ac:dyDescent="0.35">
      <c r="A143" t="s">
        <v>152</v>
      </c>
      <c r="B143" s="45">
        <f>VLOOKUP(A143,Detailed_estimation!$A$6:$AH$179,33)/1000000</f>
        <v>196.71444077398951</v>
      </c>
      <c r="C143" s="53">
        <f>IF(VLOOKUP(A143,Detailed_estimation!$A$6:$AH$179,34,FALSE)&gt;0,VLOOKUP(A143,Detailed_estimation!$A$6:$AH$179,34,FALSE),"")</f>
        <v>4.2074957168825117E-2</v>
      </c>
      <c r="D143" s="45">
        <f>VLOOKUP(A143,Detailed_estimation!$A$6:$AJ$179,35)/1000000</f>
        <v>190.41957866922181</v>
      </c>
      <c r="E143" s="59">
        <f>IF(VLOOKUP(A143,Detailed_estimation!$A$6:$AJ$179,36,FALSE)&gt;0,VLOOKUP(A143,Detailed_estimation!$A$6:$AJ$179,36,FALSE),"")</f>
        <v>4.0728558539422706E-2</v>
      </c>
      <c r="F143" s="10">
        <f>VLOOKUP(A143,Detailed_estimation!$A$6:$AF$179,3, FALSE)</f>
        <v>108349.53608273419</v>
      </c>
      <c r="G143" s="10">
        <f>VLOOKUP(A143,Detailed_estimation!$A$6:$AF$179,5,FALSE)</f>
        <v>179247.94987756349</v>
      </c>
      <c r="H143" s="10">
        <f>VLOOKUP(A143,Detailed_estimation!$A$6:$AF$179,7,FALSE)</f>
        <v>404875.22597412759</v>
      </c>
      <c r="I143" s="10">
        <f>VLOOKUP(A143,Detailed_estimation!$A$6:$AF$179,9,FALSE)</f>
        <v>667598.17725106736</v>
      </c>
      <c r="J143" s="31">
        <f>VLOOKUP(A143,Detailed_estimation!$A$6:$AF$179,11,FALSE)</f>
        <v>1644291.8123237761</v>
      </c>
      <c r="K143" s="10">
        <f>0.01*VLOOKUP(A143,Detailed_estimation!$A$6:$AF$179,2,FALSE)</f>
        <v>56429.71</v>
      </c>
      <c r="L143" s="10">
        <f>0.005*VLOOKUP(A143,Detailed_estimation!$A$6:$AF$179,2,FALSE)</f>
        <v>28214.855</v>
      </c>
      <c r="M143" s="10">
        <f>0.001*VLOOKUP(A143,Detailed_estimation!$A$6:$AF$179,2,FALSE)</f>
        <v>5642.9710000000005</v>
      </c>
      <c r="N143" s="10">
        <f>0.0005*VLOOKUP(A143,Detailed_estimation!$A$6:$AF$179,2,FALSE)</f>
        <v>2821.4855000000002</v>
      </c>
      <c r="O143" s="31">
        <f>0.0001*VLOOKUP(A143,Detailed_estimation!$A$6:$AF$179,2,FALSE)</f>
        <v>564.2971</v>
      </c>
      <c r="P143" s="32"/>
    </row>
    <row r="144" spans="1:16" x14ac:dyDescent="0.35">
      <c r="A144" t="s">
        <v>153</v>
      </c>
      <c r="B144" s="45">
        <f>VLOOKUP(A144,Detailed_estimation!$A$6:$AH$179,33)/1000000</f>
        <v>383.7531216576931</v>
      </c>
      <c r="C144" s="53">
        <f>IF(VLOOKUP(A144,Detailed_estimation!$A$6:$AH$179,34,FALSE)&gt;0,VLOOKUP(A144,Detailed_estimation!$A$6:$AH$179,34,FALSE),"")</f>
        <v>9.1094700837611578E-2</v>
      </c>
      <c r="D144" s="45">
        <f>VLOOKUP(A144,Detailed_estimation!$A$6:$AJ$179,35)/1000000</f>
        <v>371.47302176464689</v>
      </c>
      <c r="E144" s="59">
        <f>IF(VLOOKUP(A144,Detailed_estimation!$A$6:$AJ$179,36,FALSE)&gt;0,VLOOKUP(A144,Detailed_estimation!$A$6:$AJ$179,36,FALSE),"")</f>
        <v>8.8179670410808E-2</v>
      </c>
      <c r="F144" s="10">
        <f>VLOOKUP(A144,Detailed_estimation!$A$6:$AF$179,3, FALSE)</f>
        <v>222040.37806154211</v>
      </c>
      <c r="G144" s="10">
        <f>VLOOKUP(A144,Detailed_estimation!$A$6:$AF$179,5,FALSE)</f>
        <v>383860.18443182798</v>
      </c>
      <c r="H144" s="10">
        <f>VLOOKUP(A144,Detailed_estimation!$A$6:$AF$179,7,FALSE)</f>
        <v>936864.0218730903</v>
      </c>
      <c r="I144" s="10">
        <f>VLOOKUP(A144,Detailed_estimation!$A$6:$AF$179,9,FALSE)</f>
        <v>1666390.241618911</v>
      </c>
      <c r="J144" s="31">
        <f>VLOOKUP(A144,Detailed_estimation!$A$6:$AF$179,11,FALSE)</f>
        <v>4332653.7536403351</v>
      </c>
      <c r="K144" s="10">
        <f>0.01*VLOOKUP(A144,Detailed_estimation!$A$6:$AF$179,2,FALSE)</f>
        <v>42245.760000000002</v>
      </c>
      <c r="L144" s="10">
        <f>0.005*VLOOKUP(A144,Detailed_estimation!$A$6:$AF$179,2,FALSE)</f>
        <v>21122.880000000001</v>
      </c>
      <c r="M144" s="10">
        <f>0.001*VLOOKUP(A144,Detailed_estimation!$A$6:$AF$179,2,FALSE)</f>
        <v>4224.576</v>
      </c>
      <c r="N144" s="10">
        <f>0.0005*VLOOKUP(A144,Detailed_estimation!$A$6:$AF$179,2,FALSE)</f>
        <v>2112.288</v>
      </c>
      <c r="O144" s="31">
        <f>0.0001*VLOOKUP(A144,Detailed_estimation!$A$6:$AF$179,2,FALSE)</f>
        <v>422.45760000000001</v>
      </c>
      <c r="P144" s="32"/>
    </row>
    <row r="145" spans="1:16" x14ac:dyDescent="0.35">
      <c r="A145" t="s">
        <v>154</v>
      </c>
      <c r="B145" s="45">
        <f>VLOOKUP(A145,Detailed_estimation!$A$6:$AH$179,33)/1000000</f>
        <v>3898.0317366776121</v>
      </c>
      <c r="C145" s="53">
        <f>IF(VLOOKUP(A145,Detailed_estimation!$A$6:$AH$179,34,FALSE)&gt;0,VLOOKUP(A145,Detailed_estimation!$A$6:$AH$179,34,FALSE),"")</f>
        <v>9.5531088699878891E-2</v>
      </c>
      <c r="D145" s="45">
        <f>VLOOKUP(A145,Detailed_estimation!$A$6:$AJ$179,35)/1000000</f>
        <v>3773.2947211039286</v>
      </c>
      <c r="E145" s="59">
        <f>IF(VLOOKUP(A145,Detailed_estimation!$A$6:$AJ$179,36,FALSE)&gt;0,VLOOKUP(A145,Detailed_estimation!$A$6:$AJ$179,36,FALSE),"")</f>
        <v>9.2474093861482753E-2</v>
      </c>
      <c r="F145" s="10">
        <f>VLOOKUP(A145,Detailed_estimation!$A$6:$AF$179,3, FALSE)</f>
        <v>195037.81190644711</v>
      </c>
      <c r="G145" s="10">
        <f>VLOOKUP(A145,Detailed_estimation!$A$6:$AF$179,5,FALSE)</f>
        <v>386958.46595888579</v>
      </c>
      <c r="H145" s="10">
        <f>VLOOKUP(A145,Detailed_estimation!$A$6:$AF$179,7,FALSE)</f>
        <v>1271048.733449724</v>
      </c>
      <c r="I145" s="10">
        <f>VLOOKUP(A145,Detailed_estimation!$A$6:$AF$179,9,FALSE)</f>
        <v>2507509.3660485381</v>
      </c>
      <c r="J145" s="31">
        <f>VLOOKUP(A145,Detailed_estimation!$A$6:$AF$179,11,FALSE)</f>
        <v>6638702.7928089462</v>
      </c>
      <c r="K145" s="10">
        <f>0.01*VLOOKUP(A145,Detailed_estimation!$A$6:$AF$179,2,FALSE)</f>
        <v>219548.58000000002</v>
      </c>
      <c r="L145" s="10">
        <f>0.005*VLOOKUP(A145,Detailed_estimation!$A$6:$AF$179,2,FALSE)</f>
        <v>109774.29000000001</v>
      </c>
      <c r="M145" s="10">
        <f>0.001*VLOOKUP(A145,Detailed_estimation!$A$6:$AF$179,2,FALSE)</f>
        <v>21954.858</v>
      </c>
      <c r="N145" s="10">
        <f>0.0005*VLOOKUP(A145,Detailed_estimation!$A$6:$AF$179,2,FALSE)</f>
        <v>10977.429</v>
      </c>
      <c r="O145" s="31">
        <f>0.0001*VLOOKUP(A145,Detailed_estimation!$A$6:$AF$179,2,FALSE)</f>
        <v>2195.4857999999999</v>
      </c>
      <c r="P145" s="32"/>
    </row>
    <row r="146" spans="1:16" x14ac:dyDescent="0.35">
      <c r="A146" t="s">
        <v>155</v>
      </c>
      <c r="B146" s="45">
        <f>VLOOKUP(A146,Detailed_estimation!$A$6:$AH$179,33)/1000000</f>
        <v>4479.2243860943909</v>
      </c>
      <c r="C146" s="53">
        <f>IF(VLOOKUP(A146,Detailed_estimation!$A$6:$AH$179,34,FALSE)&gt;0,VLOOKUP(A146,Detailed_estimation!$A$6:$AH$179,34,FALSE),"")</f>
        <v>7.5610108357853756E-2</v>
      </c>
      <c r="D146" s="45">
        <f>VLOOKUP(A146,Detailed_estimation!$A$6:$AJ$179,35)/1000000</f>
        <v>4335.8892057393705</v>
      </c>
      <c r="E146" s="59">
        <f>IF(VLOOKUP(A146,Detailed_estimation!$A$6:$AJ$179,36,FALSE)&gt;0,VLOOKUP(A146,Detailed_estimation!$A$6:$AJ$179,36,FALSE),"")</f>
        <v>7.3190584890402435E-2</v>
      </c>
      <c r="F146" s="10">
        <f>VLOOKUP(A146,Detailed_estimation!$A$6:$AF$179,3, FALSE)</f>
        <v>92936.10803874371</v>
      </c>
      <c r="G146" s="10">
        <f>VLOOKUP(A146,Detailed_estimation!$A$6:$AF$179,5,FALSE)</f>
        <v>158347.71330153121</v>
      </c>
      <c r="H146" s="10">
        <f>VLOOKUP(A146,Detailed_estimation!$A$6:$AF$179,7,FALSE)</f>
        <v>377145.05534665752</v>
      </c>
      <c r="I146" s="10">
        <f>VLOOKUP(A146,Detailed_estimation!$A$6:$AF$179,9,FALSE)</f>
        <v>660301.27083231066</v>
      </c>
      <c r="J146" s="31">
        <f>VLOOKUP(A146,Detailed_estimation!$A$6:$AF$179,11,FALSE)</f>
        <v>1740310.6328269851</v>
      </c>
      <c r="K146" s="10">
        <f>0.01*VLOOKUP(A146,Detailed_estimation!$A$6:$AF$179,2,FALSE)</f>
        <v>696100.96</v>
      </c>
      <c r="L146" s="10">
        <f>0.005*VLOOKUP(A146,Detailed_estimation!$A$6:$AF$179,2,FALSE)</f>
        <v>348050.48</v>
      </c>
      <c r="M146" s="10">
        <f>0.001*VLOOKUP(A146,Detailed_estimation!$A$6:$AF$179,2,FALSE)</f>
        <v>69610.096000000005</v>
      </c>
      <c r="N146" s="10">
        <f>0.0005*VLOOKUP(A146,Detailed_estimation!$A$6:$AF$179,2,FALSE)</f>
        <v>34805.048000000003</v>
      </c>
      <c r="O146" s="31">
        <f>0.0001*VLOOKUP(A146,Detailed_estimation!$A$6:$AF$179,2,FALSE)</f>
        <v>6961.0096000000003</v>
      </c>
      <c r="P146" s="32"/>
    </row>
    <row r="147" spans="1:16" x14ac:dyDescent="0.35">
      <c r="A147" t="s">
        <v>156</v>
      </c>
      <c r="B147" s="45">
        <f>VLOOKUP(A147,Detailed_estimation!$A$6:$AH$179,33)/1000000</f>
        <v>5664.1429326617599</v>
      </c>
      <c r="C147" s="53">
        <f>IF(VLOOKUP(A147,Detailed_estimation!$A$6:$AH$179,34,FALSE)&gt;0,VLOOKUP(A147,Detailed_estimation!$A$6:$AH$179,34,FALSE),"")</f>
        <v>4.7735179893441629E-2</v>
      </c>
      <c r="D147" s="45">
        <f>VLOOKUP(A147,Detailed_estimation!$A$6:$AJ$179,35)/1000000</f>
        <v>5482.890358816584</v>
      </c>
      <c r="E147" s="59">
        <f>IF(VLOOKUP(A147,Detailed_estimation!$A$6:$AJ$179,36,FALSE)&gt;0,VLOOKUP(A147,Detailed_estimation!$A$6:$AJ$179,36,FALSE),"")</f>
        <v>4.6207654136851496E-2</v>
      </c>
      <c r="F147" s="10">
        <f>VLOOKUP(A147,Detailed_estimation!$A$6:$AF$179,3, FALSE)</f>
        <v>338363.11599066068</v>
      </c>
      <c r="G147" s="10">
        <f>VLOOKUP(A147,Detailed_estimation!$A$6:$AF$179,5,FALSE)</f>
        <v>559399.16736924986</v>
      </c>
      <c r="H147" s="10">
        <f>VLOOKUP(A147,Detailed_estimation!$A$6:$AF$179,7,FALSE)</f>
        <v>1471745.327902104</v>
      </c>
      <c r="I147" s="10">
        <f>VLOOKUP(A147,Detailed_estimation!$A$6:$AF$179,9,FALSE)</f>
        <v>2668722.283808568</v>
      </c>
      <c r="J147" s="31">
        <f>VLOOKUP(A147,Detailed_estimation!$A$6:$AF$179,11,FALSE)</f>
        <v>7565311.8626514506</v>
      </c>
      <c r="K147" s="10">
        <f>0.01*VLOOKUP(A147,Detailed_estimation!$A$6:$AF$179,2,FALSE)</f>
        <v>317948.08</v>
      </c>
      <c r="L147" s="10">
        <f>0.005*VLOOKUP(A147,Detailed_estimation!$A$6:$AF$179,2,FALSE)</f>
        <v>158974.04</v>
      </c>
      <c r="M147" s="10">
        <f>0.001*VLOOKUP(A147,Detailed_estimation!$A$6:$AF$179,2,FALSE)</f>
        <v>31794.808000000001</v>
      </c>
      <c r="N147" s="10">
        <f>0.0005*VLOOKUP(A147,Detailed_estimation!$A$6:$AF$179,2,FALSE)</f>
        <v>15897.404</v>
      </c>
      <c r="O147" s="31">
        <f>0.0001*VLOOKUP(A147,Detailed_estimation!$A$6:$AF$179,2,FALSE)</f>
        <v>3179.4808000000003</v>
      </c>
      <c r="P147" s="32"/>
    </row>
    <row r="148" spans="1:16" x14ac:dyDescent="0.35">
      <c r="A148" t="s">
        <v>157</v>
      </c>
      <c r="B148" s="45">
        <f>VLOOKUP(A148,Detailed_estimation!$A$6:$AH$179,33)/1000000</f>
        <v>3963.2060471568902</v>
      </c>
      <c r="C148" s="53">
        <f>IF(VLOOKUP(A148,Detailed_estimation!$A$6:$AH$179,34,FALSE)&gt;0,VLOOKUP(A148,Detailed_estimation!$A$6:$AH$179,34,FALSE),"")</f>
        <v>6.6381308928746136E-2</v>
      </c>
      <c r="D148" s="45">
        <f>VLOOKUP(A148,Detailed_estimation!$A$6:$AJ$179,35)/1000000</f>
        <v>3836.3834536478694</v>
      </c>
      <c r="E148" s="59">
        <f>IF(VLOOKUP(A148,Detailed_estimation!$A$6:$AJ$179,36,FALSE)&gt;0,VLOOKUP(A148,Detailed_estimation!$A$6:$AJ$179,36,FALSE),"")</f>
        <v>6.4257107043026257E-2</v>
      </c>
      <c r="F148" s="10">
        <f>VLOOKUP(A148,Detailed_estimation!$A$6:$AF$179,3, FALSE)</f>
        <v>1663086.0142729969</v>
      </c>
      <c r="G148" s="10">
        <f>VLOOKUP(A148,Detailed_estimation!$A$6:$AF$179,5,FALSE)</f>
        <v>2867000.1788812652</v>
      </c>
      <c r="H148" s="10">
        <f>VLOOKUP(A148,Detailed_estimation!$A$6:$AF$179,7,FALSE)</f>
        <v>6772752.2696784083</v>
      </c>
      <c r="I148" s="10">
        <f>VLOOKUP(A148,Detailed_estimation!$A$6:$AF$179,9,FALSE)</f>
        <v>11001052.62827724</v>
      </c>
      <c r="J148" s="31">
        <f>VLOOKUP(A148,Detailed_estimation!$A$6:$AF$179,11,FALSE)</f>
        <v>24874107.942936379</v>
      </c>
      <c r="K148" s="10">
        <f>0.01*VLOOKUP(A148,Detailed_estimation!$A$6:$AF$179,2,FALSE)</f>
        <v>83882.13</v>
      </c>
      <c r="L148" s="10">
        <f>0.005*VLOOKUP(A148,Detailed_estimation!$A$6:$AF$179,2,FALSE)</f>
        <v>41941.065000000002</v>
      </c>
      <c r="M148" s="10">
        <f>0.001*VLOOKUP(A148,Detailed_estimation!$A$6:$AF$179,2,FALSE)</f>
        <v>8388.2129999999997</v>
      </c>
      <c r="N148" s="10">
        <f>0.0005*VLOOKUP(A148,Detailed_estimation!$A$6:$AF$179,2,FALSE)</f>
        <v>4194.1064999999999</v>
      </c>
      <c r="O148" s="31">
        <f>0.0001*VLOOKUP(A148,Detailed_estimation!$A$6:$AF$179,2,FALSE)</f>
        <v>838.82130000000006</v>
      </c>
      <c r="P148" s="32"/>
    </row>
    <row r="149" spans="1:16" x14ac:dyDescent="0.35">
      <c r="A149" t="s">
        <v>158</v>
      </c>
      <c r="B149" s="76" t="s">
        <v>159</v>
      </c>
      <c r="C149" s="77"/>
      <c r="D149" s="78"/>
      <c r="E149" s="59"/>
      <c r="F149" s="10"/>
      <c r="G149" s="10"/>
      <c r="H149" s="10"/>
      <c r="I149" s="10"/>
      <c r="J149" s="31"/>
      <c r="K149" s="10"/>
      <c r="L149" s="10"/>
      <c r="M149" s="10"/>
      <c r="N149" s="10"/>
      <c r="O149" s="31"/>
      <c r="P149" s="32"/>
    </row>
    <row r="150" spans="1:16" x14ac:dyDescent="0.35">
      <c r="A150" t="s">
        <v>160</v>
      </c>
      <c r="B150" s="45">
        <f>VLOOKUP(A150,Detailed_estimation!$A$6:$AH$179,33)/1000000</f>
        <v>2609.3774675738505</v>
      </c>
      <c r="C150" s="53" t="str">
        <f>IF(VLOOKUP(A150,Detailed_estimation!$A$6:$AH$179,34,FALSE)&gt;0,VLOOKUP(A150,Detailed_estimation!$A$6:$AH$179,34,FALSE),"")</f>
        <v/>
      </c>
      <c r="D150" s="45">
        <f>VLOOKUP(A150,Detailed_estimation!$A$6:$AJ$179,35)/1000000</f>
        <v>2525.8773886114873</v>
      </c>
      <c r="E150" s="59" t="str">
        <f>IF(VLOOKUP(A150,Detailed_estimation!$A$6:$AJ$179,36,FALSE)&gt;0,VLOOKUP(A150,Detailed_estimation!$A$6:$AJ$179,36,FALSE),"")</f>
        <v/>
      </c>
      <c r="F150" s="10">
        <f>VLOOKUP(A150,Detailed_estimation!$A$6:$AF$179,3, FALSE)</f>
        <v>497300.82809442299</v>
      </c>
      <c r="G150" s="10">
        <f>VLOOKUP(A150,Detailed_estimation!$A$6:$AF$179,5,FALSE)</f>
        <v>819301.37198129448</v>
      </c>
      <c r="H150" s="10">
        <f>VLOOKUP(A150,Detailed_estimation!$A$6:$AF$179,7,FALSE)</f>
        <v>1830616.565087795</v>
      </c>
      <c r="I150" s="10">
        <f>VLOOKUP(A150,Detailed_estimation!$A$6:$AF$179,9,FALSE)</f>
        <v>3008132.4951076838</v>
      </c>
      <c r="J150" s="31">
        <f>VLOOKUP(A150,Detailed_estimation!$A$6:$AF$179,11,FALSE)</f>
        <v>7506136.2170001967</v>
      </c>
      <c r="K150" s="10">
        <f>0.01*VLOOKUP(A150,Detailed_estimation!$A$6:$AF$179,2,FALSE)</f>
        <v>154435.92000000001</v>
      </c>
      <c r="L150" s="10">
        <f>0.005*VLOOKUP(A150,Detailed_estimation!$A$6:$AF$179,2,FALSE)</f>
        <v>77217.960000000006</v>
      </c>
      <c r="M150" s="10">
        <f>0.001*VLOOKUP(A150,Detailed_estimation!$A$6:$AF$179,2,FALSE)</f>
        <v>15443.592000000001</v>
      </c>
      <c r="N150" s="10">
        <f>0.0005*VLOOKUP(A150,Detailed_estimation!$A$6:$AF$179,2,FALSE)</f>
        <v>7721.7960000000003</v>
      </c>
      <c r="O150" s="31">
        <f>0.0001*VLOOKUP(A150,Detailed_estimation!$A$6:$AF$179,2,FALSE)</f>
        <v>1544.3592000000001</v>
      </c>
      <c r="P150" s="32"/>
    </row>
    <row r="151" spans="1:16" x14ac:dyDescent="0.35">
      <c r="A151" t="s">
        <v>161</v>
      </c>
      <c r="B151" s="45">
        <f>VLOOKUP(A151,Detailed_estimation!$A$6:$AH$179,33)/1000000</f>
        <v>54544.386777518717</v>
      </c>
      <c r="C151" s="53" t="str">
        <f>IF(VLOOKUP(A151,Detailed_estimation!$A$6:$AH$179,34,FALSE)&gt;0,VLOOKUP(A151,Detailed_estimation!$A$6:$AH$179,34,FALSE),"")</f>
        <v/>
      </c>
      <c r="D151" s="45">
        <f>VLOOKUP(A151,Detailed_estimation!$A$6:$AJ$179,35)/1000000</f>
        <v>52798.966400638114</v>
      </c>
      <c r="E151" s="59" t="str">
        <f>IF(VLOOKUP(A151,Detailed_estimation!$A$6:$AJ$179,36,FALSE)&gt;0,VLOOKUP(A151,Detailed_estimation!$A$6:$AJ$179,36,FALSE),"")</f>
        <v/>
      </c>
      <c r="F151" s="10">
        <f>VLOOKUP(A151,Detailed_estimation!$A$6:$AF$179,3, FALSE)</f>
        <v>341396.86980855919</v>
      </c>
      <c r="G151" s="10">
        <f>VLOOKUP(A151,Detailed_estimation!$A$6:$AF$179,5,FALSE)</f>
        <v>711739.7241254847</v>
      </c>
      <c r="H151" s="10">
        <f>VLOOKUP(A151,Detailed_estimation!$A$6:$AF$179,7,FALSE)</f>
        <v>1878176.67355565</v>
      </c>
      <c r="I151" s="10">
        <f>VLOOKUP(A151,Detailed_estimation!$A$6:$AF$179,9,FALSE)</f>
        <v>3949326.8107950818</v>
      </c>
      <c r="J151" s="31">
        <f>VLOOKUP(A151,Detailed_estimation!$A$6:$AF$179,11,FALSE)</f>
        <v>13271757.63953221</v>
      </c>
      <c r="K151" s="10">
        <f>0.01*VLOOKUP(A151,Detailed_estimation!$A$6:$AF$179,2,FALSE)</f>
        <v>1132620.56</v>
      </c>
      <c r="L151" s="10">
        <f>0.005*VLOOKUP(A151,Detailed_estimation!$A$6:$AF$179,2,FALSE)</f>
        <v>566310.28</v>
      </c>
      <c r="M151" s="10">
        <f>0.001*VLOOKUP(A151,Detailed_estimation!$A$6:$AF$179,2,FALSE)</f>
        <v>113262.056</v>
      </c>
      <c r="N151" s="10">
        <f>0.0005*VLOOKUP(A151,Detailed_estimation!$A$6:$AF$179,2,FALSE)</f>
        <v>56631.027999999998</v>
      </c>
      <c r="O151" s="31">
        <f>0.0001*VLOOKUP(A151,Detailed_estimation!$A$6:$AF$179,2,FALSE)</f>
        <v>11326.205600000001</v>
      </c>
      <c r="P151" s="32"/>
    </row>
    <row r="152" spans="1:16" x14ac:dyDescent="0.35">
      <c r="A152" t="s">
        <v>162</v>
      </c>
      <c r="B152" s="45">
        <f>VLOOKUP(A152,Detailed_estimation!$A$6:$AH$179,33)/1000000</f>
        <v>130.83786363580651</v>
      </c>
      <c r="C152" s="53">
        <f>IF(VLOOKUP(A152,Detailed_estimation!$A$6:$AH$179,34,FALSE)&gt;0,VLOOKUP(A152,Detailed_estimation!$A$6:$AH$179,34,FALSE),"")</f>
        <v>7.6883707225427436E-2</v>
      </c>
      <c r="D152" s="45">
        <f>VLOOKUP(A152,Detailed_estimation!$A$6:$AJ$179,35)/1000000</f>
        <v>126.65105199946069</v>
      </c>
      <c r="E152" s="59">
        <f>IF(VLOOKUP(A152,Detailed_estimation!$A$6:$AJ$179,36,FALSE)&gt;0,VLOOKUP(A152,Detailed_estimation!$A$6:$AJ$179,36,FALSE),"")</f>
        <v>7.4423428594213747E-2</v>
      </c>
      <c r="F152" s="10">
        <f>VLOOKUP(A152,Detailed_estimation!$A$6:$AF$179,3, FALSE)</f>
        <v>30362.745300336981</v>
      </c>
      <c r="G152" s="10">
        <f>VLOOKUP(A152,Detailed_estimation!$A$6:$AF$179,5,FALSE)</f>
        <v>58681.834445894368</v>
      </c>
      <c r="H152" s="10">
        <f>VLOOKUP(A152,Detailed_estimation!$A$6:$AF$179,7,FALSE)</f>
        <v>182189.20197159189</v>
      </c>
      <c r="I152" s="10">
        <f>VLOOKUP(A152,Detailed_estimation!$A$6:$AF$179,9,FALSE)</f>
        <v>355572.96234558878</v>
      </c>
      <c r="J152" s="31">
        <f>VLOOKUP(A152,Detailed_estimation!$A$6:$AF$179,11,FALSE)</f>
        <v>948726.68397824431</v>
      </c>
      <c r="K152" s="10">
        <f>0.01*VLOOKUP(A152,Detailed_estimation!$A$6:$AF$179,2,FALSE)</f>
        <v>69427.570000000007</v>
      </c>
      <c r="L152" s="10">
        <f>0.005*VLOOKUP(A152,Detailed_estimation!$A$6:$AF$179,2,FALSE)</f>
        <v>34713.785000000003</v>
      </c>
      <c r="M152" s="10">
        <f>0.001*VLOOKUP(A152,Detailed_estimation!$A$6:$AF$179,2,FALSE)</f>
        <v>6942.7570000000005</v>
      </c>
      <c r="N152" s="10">
        <f>0.0005*VLOOKUP(A152,Detailed_estimation!$A$6:$AF$179,2,FALSE)</f>
        <v>3471.3785000000003</v>
      </c>
      <c r="O152" s="31">
        <f>0.0001*VLOOKUP(A152,Detailed_estimation!$A$6:$AF$179,2,FALSE)</f>
        <v>694.27570000000003</v>
      </c>
      <c r="P152" s="32"/>
    </row>
    <row r="153" spans="1:16" x14ac:dyDescent="0.35">
      <c r="A153" t="s">
        <v>163</v>
      </c>
      <c r="B153" s="45">
        <f>VLOOKUP(A153,Detailed_estimation!$A$6:$AH$179,33)/1000000</f>
        <v>4.6275381473268977</v>
      </c>
      <c r="C153" s="53" t="str">
        <f>IF(VLOOKUP(A153,Detailed_estimation!$A$6:$AH$179,34,FALSE)&gt;0,VLOOKUP(A153,Detailed_estimation!$A$6:$AH$179,34,FALSE),"")</f>
        <v/>
      </c>
      <c r="D153" s="45">
        <f>VLOOKUP(A153,Detailed_estimation!$A$6:$AJ$179,35)/1000000</f>
        <v>4.4794569266124364</v>
      </c>
      <c r="E153" s="59" t="str">
        <f>IF(VLOOKUP(A153,Detailed_estimation!$A$6:$AJ$179,36,FALSE)&gt;0,VLOOKUP(A153,Detailed_estimation!$A$6:$AJ$179,36,FALSE),"")</f>
        <v/>
      </c>
      <c r="F153" s="10">
        <f>VLOOKUP(A153,Detailed_estimation!$A$6:$AF$179,3, FALSE)</f>
        <v>58637.683449848279</v>
      </c>
      <c r="G153" s="10">
        <f>VLOOKUP(A153,Detailed_estimation!$A$6:$AF$179,5,FALSE)</f>
        <v>119118.60247295869</v>
      </c>
      <c r="H153" s="10">
        <f>VLOOKUP(A153,Detailed_estimation!$A$6:$AF$179,7,FALSE)</f>
        <v>411492.01451590832</v>
      </c>
      <c r="I153" s="10">
        <f>VLOOKUP(A153,Detailed_estimation!$A$6:$AF$179,9,FALSE)</f>
        <v>814634.75328319927</v>
      </c>
      <c r="J153" s="31">
        <f>VLOOKUP(A153,Detailed_estimation!$A$6:$AF$179,11,FALSE)</f>
        <v>2145428.707892363</v>
      </c>
      <c r="K153" s="10">
        <f>0.01*VLOOKUP(A153,Detailed_estimation!$A$6:$AF$179,2,FALSE)</f>
        <v>1115.98</v>
      </c>
      <c r="L153" s="10">
        <f>0.005*VLOOKUP(A153,Detailed_estimation!$A$6:$AF$179,2,FALSE)</f>
        <v>557.99</v>
      </c>
      <c r="M153" s="10">
        <f>0.001*VLOOKUP(A153,Detailed_estimation!$A$6:$AF$179,2,FALSE)</f>
        <v>111.598</v>
      </c>
      <c r="N153" s="10">
        <f>0.0005*VLOOKUP(A153,Detailed_estimation!$A$6:$AF$179,2,FALSE)</f>
        <v>55.798999999999999</v>
      </c>
      <c r="O153" s="31">
        <f>0.0001*VLOOKUP(A153,Detailed_estimation!$A$6:$AF$179,2,FALSE)</f>
        <v>11.159800000000001</v>
      </c>
      <c r="P153" s="32"/>
    </row>
    <row r="154" spans="1:16" x14ac:dyDescent="0.35">
      <c r="A154" t="s">
        <v>164</v>
      </c>
      <c r="B154" s="45">
        <f>VLOOKUP(A154,Detailed_estimation!$A$6:$AH$179,33)/1000000</f>
        <v>12054.150764950415</v>
      </c>
      <c r="C154" s="53" t="str">
        <f>IF(VLOOKUP(A154,Detailed_estimation!$A$6:$AH$179,34,FALSE)&gt;0,VLOOKUP(A154,Detailed_estimation!$A$6:$AH$179,34,FALSE),"")</f>
        <v/>
      </c>
      <c r="D154" s="45">
        <f>VLOOKUP(A154,Detailed_estimation!$A$6:$AJ$179,35)/1000000</f>
        <v>11668.417940472</v>
      </c>
      <c r="E154" s="59" t="str">
        <f>IF(VLOOKUP(A154,Detailed_estimation!$A$6:$AJ$179,36,FALSE)&gt;0,VLOOKUP(A154,Detailed_estimation!$A$6:$AJ$179,36,FALSE),"")</f>
        <v/>
      </c>
      <c r="F154" s="10">
        <f>VLOOKUP(A154,Detailed_estimation!$A$6:$AF$179,3, FALSE)</f>
        <v>804511.73333333328</v>
      </c>
      <c r="G154" s="10">
        <f>VLOOKUP(A154,Detailed_estimation!$A$6:$AF$179,5,FALSE)</f>
        <v>1550205.7333333329</v>
      </c>
      <c r="H154" s="10">
        <f>VLOOKUP(A154,Detailed_estimation!$A$6:$AF$179,7,FALSE)</f>
        <v>4804184</v>
      </c>
      <c r="I154" s="10">
        <f>VLOOKUP(A154,Detailed_estimation!$A$6:$AF$179,9,FALSE)</f>
        <v>9368076.8000000007</v>
      </c>
      <c r="J154" s="31">
        <f>VLOOKUP(A154,Detailed_estimation!$A$6:$AF$179,11,FALSE)</f>
        <v>25037004.800000001</v>
      </c>
      <c r="K154" s="10">
        <f>0.01*VLOOKUP(A154,Detailed_estimation!$A$6:$AF$179,2,FALSE)</f>
        <v>242397.76</v>
      </c>
      <c r="L154" s="10">
        <f>0.005*VLOOKUP(A154,Detailed_estimation!$A$6:$AF$179,2,FALSE)</f>
        <v>121198.88</v>
      </c>
      <c r="M154" s="10">
        <f>0.001*VLOOKUP(A154,Detailed_estimation!$A$6:$AF$179,2,FALSE)</f>
        <v>24239.776000000002</v>
      </c>
      <c r="N154" s="10">
        <f>0.0005*VLOOKUP(A154,Detailed_estimation!$A$6:$AF$179,2,FALSE)</f>
        <v>12119.888000000001</v>
      </c>
      <c r="O154" s="31">
        <f>0.0001*VLOOKUP(A154,Detailed_estimation!$A$6:$AF$179,2,FALSE)</f>
        <v>2423.9776000000002</v>
      </c>
      <c r="P154" s="32"/>
    </row>
    <row r="155" spans="1:16" x14ac:dyDescent="0.35">
      <c r="A155" t="s">
        <v>165</v>
      </c>
      <c r="B155" s="45">
        <f>VLOOKUP(A155,Detailed_estimation!$A$6:$AH$179,33)/1000000</f>
        <v>158.71794037245957</v>
      </c>
      <c r="C155" s="53">
        <f>IF(VLOOKUP(A155,Detailed_estimation!$A$6:$AH$179,34,FALSE)&gt;0,VLOOKUP(A155,Detailed_estimation!$A$6:$AH$179,34,FALSE),"")</f>
        <v>3.6459889048760921E-2</v>
      </c>
      <c r="D155" s="45">
        <f>VLOOKUP(A155,Detailed_estimation!$A$6:$AJ$179,35)/1000000</f>
        <v>153.63896628054084</v>
      </c>
      <c r="E155" s="59">
        <f>IF(VLOOKUP(A155,Detailed_estimation!$A$6:$AJ$179,36,FALSE)&gt;0,VLOOKUP(A155,Detailed_estimation!$A$6:$AJ$179,36,FALSE),"")</f>
        <v>3.5293172599200569E-2</v>
      </c>
      <c r="F155" s="10">
        <f>VLOOKUP(A155,Detailed_estimation!$A$6:$AF$179,3, FALSE)</f>
        <v>48981.233919382401</v>
      </c>
      <c r="G155" s="10">
        <f>VLOOKUP(A155,Detailed_estimation!$A$6:$AF$179,5,FALSE)</f>
        <v>84150.180933080192</v>
      </c>
      <c r="H155" s="10">
        <f>VLOOKUP(A155,Detailed_estimation!$A$6:$AF$179,7,FALSE)</f>
        <v>202574.75285789309</v>
      </c>
      <c r="I155" s="10">
        <f>VLOOKUP(A155,Detailed_estimation!$A$6:$AF$179,9,FALSE)</f>
        <v>350882.65944321727</v>
      </c>
      <c r="J155" s="31">
        <f>VLOOKUP(A155,Detailed_estimation!$A$6:$AF$179,11,FALSE)</f>
        <v>912854.50440312258</v>
      </c>
      <c r="K155" s="10">
        <f>0.01*VLOOKUP(A155,Detailed_estimation!$A$6:$AF$179,2,FALSE)</f>
        <v>82747.19</v>
      </c>
      <c r="L155" s="10">
        <f>0.005*VLOOKUP(A155,Detailed_estimation!$A$6:$AF$179,2,FALSE)</f>
        <v>41373.595000000001</v>
      </c>
      <c r="M155" s="10">
        <f>0.001*VLOOKUP(A155,Detailed_estimation!$A$6:$AF$179,2,FALSE)</f>
        <v>8274.719000000001</v>
      </c>
      <c r="N155" s="10">
        <f>0.0005*VLOOKUP(A155,Detailed_estimation!$A$6:$AF$179,2,FALSE)</f>
        <v>4137.3595000000005</v>
      </c>
      <c r="O155" s="31">
        <f>0.0001*VLOOKUP(A155,Detailed_estimation!$A$6:$AF$179,2,FALSE)</f>
        <v>827.47190000000001</v>
      </c>
      <c r="P155" s="32"/>
    </row>
    <row r="156" spans="1:16" x14ac:dyDescent="0.35">
      <c r="A156" t="s">
        <v>166</v>
      </c>
      <c r="B156" s="45">
        <f>VLOOKUP(A156,Detailed_estimation!$A$6:$AH$179,33)/1000000</f>
        <v>241.38746878330508</v>
      </c>
      <c r="C156" s="53" t="str">
        <f>IF(VLOOKUP(A156,Detailed_estimation!$A$6:$AH$179,34,FALSE)&gt;0,VLOOKUP(A156,Detailed_estimation!$A$6:$AH$179,34,FALSE),"")</f>
        <v/>
      </c>
      <c r="D156" s="45">
        <f>VLOOKUP(A156,Detailed_estimation!$A$6:$AJ$179,35)/1000000</f>
        <v>233.66306978223932</v>
      </c>
      <c r="E156" s="59" t="str">
        <f>IF(VLOOKUP(A156,Detailed_estimation!$A$6:$AJ$179,36,FALSE)&gt;0,VLOOKUP(A156,Detailed_estimation!$A$6:$AJ$179,36,FALSE),"")</f>
        <v/>
      </c>
      <c r="F156" s="10">
        <f>VLOOKUP(A156,Detailed_estimation!$A$6:$AF$179,3, FALSE)</f>
        <v>135982.411831162</v>
      </c>
      <c r="G156" s="10">
        <f>VLOOKUP(A156,Detailed_estimation!$A$6:$AF$179,5,FALSE)</f>
        <v>223093.64958085699</v>
      </c>
      <c r="H156" s="10">
        <f>VLOOKUP(A156,Detailed_estimation!$A$6:$AF$179,7,FALSE)</f>
        <v>491928.33563019318</v>
      </c>
      <c r="I156" s="10">
        <f>VLOOKUP(A156,Detailed_estimation!$A$6:$AF$179,9,FALSE)</f>
        <v>804132.87040927703</v>
      </c>
      <c r="J156" s="31">
        <f>VLOOKUP(A156,Detailed_estimation!$A$6:$AF$179,11,FALSE)</f>
        <v>1955181.2572773499</v>
      </c>
      <c r="K156" s="10">
        <f>0.01*VLOOKUP(A156,Detailed_estimation!$A$6:$AF$179,2,FALSE)</f>
        <v>58221.82</v>
      </c>
      <c r="L156" s="10">
        <f>0.005*VLOOKUP(A156,Detailed_estimation!$A$6:$AF$179,2,FALSE)</f>
        <v>29110.91</v>
      </c>
      <c r="M156" s="10">
        <f>0.001*VLOOKUP(A156,Detailed_estimation!$A$6:$AF$179,2,FALSE)</f>
        <v>5822.1819999999998</v>
      </c>
      <c r="N156" s="10">
        <f>0.0005*VLOOKUP(A156,Detailed_estimation!$A$6:$AF$179,2,FALSE)</f>
        <v>2911.0909999999999</v>
      </c>
      <c r="O156" s="31">
        <f>0.0001*VLOOKUP(A156,Detailed_estimation!$A$6:$AF$179,2,FALSE)</f>
        <v>582.21820000000002</v>
      </c>
      <c r="P156" s="32"/>
    </row>
    <row r="157" spans="1:16" x14ac:dyDescent="0.35">
      <c r="A157" t="s">
        <v>167</v>
      </c>
      <c r="B157" s="45">
        <f>VLOOKUP(A157,Detailed_estimation!$A$6:$AH$179,33)/1000000</f>
        <v>11.439457023518454</v>
      </c>
      <c r="C157" s="53">
        <f>IF(VLOOKUP(A157,Detailed_estimation!$A$6:$AH$179,34,FALSE)&gt;0,VLOOKUP(A157,Detailed_estimation!$A$6:$AH$179,34,FALSE),"")</f>
        <v>2.5376807179567407E-2</v>
      </c>
      <c r="D157" s="45">
        <f>VLOOKUP(A157,Detailed_estimation!$A$6:$AJ$179,35)/1000000</f>
        <v>11.073394398765863</v>
      </c>
      <c r="E157" s="59">
        <f>IF(VLOOKUP(A157,Detailed_estimation!$A$6:$AJ$179,36,FALSE)&gt;0,VLOOKUP(A157,Detailed_estimation!$A$6:$AJ$179,36,FALSE),"")</f>
        <v>2.4564749349821249E-2</v>
      </c>
      <c r="F157" s="10">
        <f>VLOOKUP(A157,Detailed_estimation!$A$6:$AF$179,3, FALSE)</f>
        <v>272560.93675836938</v>
      </c>
      <c r="G157" s="10">
        <f>VLOOKUP(A157,Detailed_estimation!$A$6:$AF$179,5,FALSE)</f>
        <v>509609.62032325042</v>
      </c>
      <c r="H157" s="10">
        <f>VLOOKUP(A157,Detailed_estimation!$A$6:$AF$179,7,FALSE)</f>
        <v>1469205.4643970949</v>
      </c>
      <c r="I157" s="10">
        <f>VLOOKUP(A157,Detailed_estimation!$A$6:$AF$179,9,FALSE)</f>
        <v>2810325.2920696158</v>
      </c>
      <c r="J157" s="31">
        <f>VLOOKUP(A157,Detailed_estimation!$A$6:$AF$179,11,FALSE)</f>
        <v>7542805.321978257</v>
      </c>
      <c r="K157" s="10">
        <f>0.01*VLOOKUP(A157,Detailed_estimation!$A$6:$AF$179,2,FALSE)</f>
        <v>752.44</v>
      </c>
      <c r="L157" s="10">
        <f>0.005*VLOOKUP(A157,Detailed_estimation!$A$6:$AF$179,2,FALSE)</f>
        <v>376.22</v>
      </c>
      <c r="M157" s="10">
        <f>0.001*VLOOKUP(A157,Detailed_estimation!$A$6:$AF$179,2,FALSE)</f>
        <v>75.244</v>
      </c>
      <c r="N157" s="10">
        <f>0.0005*VLOOKUP(A157,Detailed_estimation!$A$6:$AF$179,2,FALSE)</f>
        <v>37.622</v>
      </c>
      <c r="O157" s="31">
        <f>0.0001*VLOOKUP(A157,Detailed_estimation!$A$6:$AF$179,2,FALSE)</f>
        <v>7.5244</v>
      </c>
      <c r="P157" s="32"/>
    </row>
    <row r="158" spans="1:16" x14ac:dyDescent="0.35">
      <c r="A158" t="s">
        <v>168</v>
      </c>
      <c r="B158" s="96" t="s">
        <v>407</v>
      </c>
      <c r="C158" s="97"/>
      <c r="D158" s="97"/>
      <c r="E158" s="97"/>
      <c r="F158" s="97"/>
      <c r="G158" s="97"/>
      <c r="H158" s="97"/>
      <c r="I158" s="97"/>
      <c r="J158" s="31"/>
      <c r="K158" s="10">
        <f>0.01*VLOOKUP(A158,Detailed_estimation!$A$6:$AF$179,2,FALSE)</f>
        <v>43111.91</v>
      </c>
      <c r="L158" s="10">
        <f>0.005*VLOOKUP(A158,Detailed_estimation!$A$6:$AF$179,2,FALSE)</f>
        <v>21555.955000000002</v>
      </c>
      <c r="M158" s="10">
        <f>0.001*VLOOKUP(A158,Detailed_estimation!$A$6:$AF$179,2,FALSE)</f>
        <v>4311.1909999999998</v>
      </c>
      <c r="N158" s="10">
        <f>0.0005*VLOOKUP(A158,Detailed_estimation!$A$6:$AF$179,2,FALSE)</f>
        <v>2155.5954999999999</v>
      </c>
      <c r="O158" s="31">
        <f>0.0001*VLOOKUP(A158,Detailed_estimation!$A$6:$AF$179,2,FALSE)</f>
        <v>431.1191</v>
      </c>
      <c r="P158" s="32"/>
    </row>
    <row r="159" spans="1:16" x14ac:dyDescent="0.35">
      <c r="A159" t="s">
        <v>169</v>
      </c>
      <c r="B159" s="45">
        <f>VLOOKUP(A159,Detailed_estimation!$A$6:$AH$179,33)/1000000</f>
        <v>14547.391036729046</v>
      </c>
      <c r="C159" s="53">
        <f>IF(VLOOKUP(A159,Detailed_estimation!$A$6:$AH$179,34,FALSE)&gt;0,VLOOKUP(A159,Detailed_estimation!$A$6:$AH$179,34,FALSE),"")</f>
        <v>0.24249294476297409</v>
      </c>
      <c r="D159" s="45">
        <f>VLOOKUP(A159,Detailed_estimation!$A$6:$AJ$179,35)/1000000</f>
        <v>14081.874523553717</v>
      </c>
      <c r="E159" s="59">
        <f>IF(VLOOKUP(A159,Detailed_estimation!$A$6:$AJ$179,36,FALSE)&gt;0,VLOOKUP(A159,Detailed_estimation!$A$6:$AJ$179,36,FALSE),"")</f>
        <v>0.23473317053055892</v>
      </c>
      <c r="F159" s="10">
        <f>VLOOKUP(A159,Detailed_estimation!$A$6:$AF$179,3, FALSE)</f>
        <v>2961991.5964532578</v>
      </c>
      <c r="G159" s="10">
        <f>VLOOKUP(A159,Detailed_estimation!$A$6:$AF$179,5,FALSE)</f>
        <v>5029584.964339071</v>
      </c>
      <c r="H159" s="10">
        <f>VLOOKUP(A159,Detailed_estimation!$A$6:$AF$179,7,FALSE)</f>
        <v>11766278.037964931</v>
      </c>
      <c r="I159" s="10">
        <f>VLOOKUP(A159,Detailed_estimation!$A$6:$AF$179,9,FALSE)</f>
        <v>20299612.104664609</v>
      </c>
      <c r="J159" s="31">
        <f>VLOOKUP(A159,Detailed_estimation!$A$6:$AF$179,11,FALSE)</f>
        <v>52815639.345195122</v>
      </c>
      <c r="K159" s="10">
        <f>0.01*VLOOKUP(A159,Detailed_estimation!$A$6:$AF$179,2,FALSE)</f>
        <v>50156.81</v>
      </c>
      <c r="L159" s="10">
        <f>0.005*VLOOKUP(A159,Detailed_estimation!$A$6:$AF$179,2,FALSE)</f>
        <v>25078.404999999999</v>
      </c>
      <c r="M159" s="10">
        <f>0.001*VLOOKUP(A159,Detailed_estimation!$A$6:$AF$179,2,FALSE)</f>
        <v>5015.6810000000005</v>
      </c>
      <c r="N159" s="10">
        <f>0.0005*VLOOKUP(A159,Detailed_estimation!$A$6:$AF$179,2,FALSE)</f>
        <v>2507.8405000000002</v>
      </c>
      <c r="O159" s="31">
        <f>0.0001*VLOOKUP(A159,Detailed_estimation!$A$6:$AF$179,2,FALSE)</f>
        <v>501.56810000000002</v>
      </c>
      <c r="P159" s="32"/>
    </row>
    <row r="160" spans="1:16" x14ac:dyDescent="0.35">
      <c r="A160" t="s">
        <v>170</v>
      </c>
      <c r="B160" s="45">
        <f>VLOOKUP(A160,Detailed_estimation!$A$6:$AH$179,33)/1000000</f>
        <v>410.72730238337778</v>
      </c>
      <c r="C160" s="53">
        <f>IF(VLOOKUP(A160,Detailed_estimation!$A$6:$AH$179,34,FALSE)&gt;0,VLOOKUP(A160,Detailed_estimation!$A$6:$AH$179,34,FALSE),"")</f>
        <v>1.7926115304210441E-2</v>
      </c>
      <c r="D160" s="45">
        <f>VLOOKUP(A160,Detailed_estimation!$A$6:$AJ$179,35)/1000000</f>
        <v>397.58402870710967</v>
      </c>
      <c r="E160" s="59">
        <f>IF(VLOOKUP(A160,Detailed_estimation!$A$6:$AJ$179,36,FALSE)&gt;0,VLOOKUP(A160,Detailed_estimation!$A$6:$AJ$179,36,FALSE),"")</f>
        <v>1.7352479614475707E-2</v>
      </c>
      <c r="F160" s="10">
        <f>VLOOKUP(A160,Detailed_estimation!$A$6:$AF$179,3, FALSE)</f>
        <v>551727.66321175511</v>
      </c>
      <c r="G160" s="10">
        <f>VLOOKUP(A160,Detailed_estimation!$A$6:$AF$179,5,FALSE)</f>
        <v>896777.68467624648</v>
      </c>
      <c r="H160" s="10">
        <f>VLOOKUP(A160,Detailed_estimation!$A$6:$AF$179,7,FALSE)</f>
        <v>1716652.5971154859</v>
      </c>
      <c r="I160" s="10">
        <f>VLOOKUP(A160,Detailed_estimation!$A$6:$AF$179,9,FALSE)</f>
        <v>2391401.8236902831</v>
      </c>
      <c r="J160" s="31">
        <f>VLOOKUP(A160,Detailed_estimation!$A$6:$AF$179,11,FALSE)</f>
        <v>3970780.7920255298</v>
      </c>
      <c r="K160" s="10">
        <f>0.01*VLOOKUP(A160,Detailed_estimation!$A$6:$AF$179,2,FALSE)</f>
        <v>44654.770000000004</v>
      </c>
      <c r="L160" s="10">
        <f>0.005*VLOOKUP(A160,Detailed_estimation!$A$6:$AF$179,2,FALSE)</f>
        <v>22327.385000000002</v>
      </c>
      <c r="M160" s="10">
        <f>0.001*VLOOKUP(A160,Detailed_estimation!$A$6:$AF$179,2,FALSE)</f>
        <v>4465.4769999999999</v>
      </c>
      <c r="N160" s="10">
        <f>0.0005*VLOOKUP(A160,Detailed_estimation!$A$6:$AF$179,2,FALSE)</f>
        <v>2232.7384999999999</v>
      </c>
      <c r="O160" s="31">
        <f>0.0001*VLOOKUP(A160,Detailed_estimation!$A$6:$AF$179,2,FALSE)</f>
        <v>446.54770000000002</v>
      </c>
      <c r="P160" s="32"/>
    </row>
    <row r="161" spans="1:16" x14ac:dyDescent="0.35">
      <c r="A161" t="s">
        <v>171</v>
      </c>
      <c r="B161" s="45">
        <f>VLOOKUP(A161,Detailed_estimation!$A$6:$AH$179,33)/1000000</f>
        <v>658.78037727895037</v>
      </c>
      <c r="C161" s="53">
        <f>IF(VLOOKUP(A161,Detailed_estimation!$A$6:$AH$179,34,FALSE)&gt;0,VLOOKUP(A161,Detailed_estimation!$A$6:$AH$179,34,FALSE),"")</f>
        <v>6.0432141444499508E-2</v>
      </c>
      <c r="D161" s="45">
        <f>VLOOKUP(A161,Detailed_estimation!$A$6:$AJ$179,35)/1000000</f>
        <v>637.69940520602393</v>
      </c>
      <c r="E161" s="59">
        <f>IF(VLOOKUP(A161,Detailed_estimation!$A$6:$AJ$179,36,FALSE)&gt;0,VLOOKUP(A161,Detailed_estimation!$A$6:$AJ$179,36,FALSE),"")</f>
        <v>5.8498312918275522E-2</v>
      </c>
      <c r="F161" s="10">
        <f>VLOOKUP(A161,Detailed_estimation!$A$6:$AF$179,3, FALSE)</f>
        <v>815320.26651949156</v>
      </c>
      <c r="G161" s="10">
        <f>VLOOKUP(A161,Detailed_estimation!$A$6:$AF$179,5,FALSE)</f>
        <v>1146793.5426510209</v>
      </c>
      <c r="H161" s="10">
        <f>VLOOKUP(A161,Detailed_estimation!$A$6:$AF$179,7,FALSE)</f>
        <v>2630618.141475013</v>
      </c>
      <c r="I161" s="10">
        <f>VLOOKUP(A161,Detailed_estimation!$A$6:$AF$179,9,FALSE)</f>
        <v>4724834.3735351451</v>
      </c>
      <c r="J161" s="31">
        <f>VLOOKUP(A161,Detailed_estimation!$A$6:$AF$179,11,FALSE)</f>
        <v>14134207.161860161</v>
      </c>
      <c r="K161" s="10">
        <f>0.01*VLOOKUP(A161,Detailed_estimation!$A$6:$AF$179,2,FALSE)</f>
        <v>17014.080000000002</v>
      </c>
      <c r="L161" s="10">
        <f>0.005*VLOOKUP(A161,Detailed_estimation!$A$6:$AF$179,2,FALSE)</f>
        <v>8507.0400000000009</v>
      </c>
      <c r="M161" s="10">
        <f>0.001*VLOOKUP(A161,Detailed_estimation!$A$6:$AF$179,2,FALSE)</f>
        <v>1701.4080000000001</v>
      </c>
      <c r="N161" s="10">
        <f>0.0005*VLOOKUP(A161,Detailed_estimation!$A$6:$AF$179,2,FALSE)</f>
        <v>850.70400000000006</v>
      </c>
      <c r="O161" s="31">
        <f>0.0001*VLOOKUP(A161,Detailed_estimation!$A$6:$AF$179,2,FALSE)</f>
        <v>170.14080000000001</v>
      </c>
      <c r="P161" s="32"/>
    </row>
    <row r="162" spans="1:16" x14ac:dyDescent="0.35">
      <c r="A162" t="s">
        <v>172</v>
      </c>
      <c r="B162" s="45">
        <f>VLOOKUP(A162,Detailed_estimation!$A$6:$AH$179,33)/1000000</f>
        <v>125.13838758362921</v>
      </c>
      <c r="C162" s="53" t="str">
        <f>IF(VLOOKUP(A162,Detailed_estimation!$A$6:$AH$179,34,FALSE)&gt;0,VLOOKUP(A162,Detailed_estimation!$A$6:$AH$179,34,FALSE),"")</f>
        <v/>
      </c>
      <c r="D162" s="45">
        <f>VLOOKUP(A162,Detailed_estimation!$A$6:$AJ$179,35)/1000000</f>
        <v>121.13395918095307</v>
      </c>
      <c r="E162" s="59" t="str">
        <f>IF(VLOOKUP(A162,Detailed_estimation!$A$6:$AJ$179,36,FALSE)&gt;0,VLOOKUP(A162,Detailed_estimation!$A$6:$AJ$179,36,FALSE),"")</f>
        <v/>
      </c>
      <c r="F162" s="10">
        <f>VLOOKUP(A162,Detailed_estimation!$A$6:$AF$179,3, FALSE)</f>
        <v>35808.437201646091</v>
      </c>
      <c r="G162" s="10">
        <f>VLOOKUP(A162,Detailed_estimation!$A$6:$AF$179,5,FALSE)</f>
        <v>63896.088230452668</v>
      </c>
      <c r="H162" s="10">
        <f>VLOOKUP(A162,Detailed_estimation!$A$6:$AF$179,7,FALSE)</f>
        <v>167980.76312757199</v>
      </c>
      <c r="I162" s="10">
        <f>VLOOKUP(A162,Detailed_estimation!$A$6:$AF$179,9,FALSE)</f>
        <v>307744.30024691363</v>
      </c>
      <c r="J162" s="31">
        <f>VLOOKUP(A162,Detailed_estimation!$A$6:$AF$179,11,FALSE)</f>
        <v>819357.3504526749</v>
      </c>
      <c r="K162" s="10">
        <f>0.01*VLOOKUP(A162,Detailed_estimation!$A$6:$AF$179,2,FALSE)</f>
        <v>73906.650000000009</v>
      </c>
      <c r="L162" s="10">
        <f>0.005*VLOOKUP(A162,Detailed_estimation!$A$6:$AF$179,2,FALSE)</f>
        <v>36953.325000000004</v>
      </c>
      <c r="M162" s="10">
        <f>0.001*VLOOKUP(A162,Detailed_estimation!$A$6:$AF$179,2,FALSE)</f>
        <v>7390.665</v>
      </c>
      <c r="N162" s="10">
        <f>0.0005*VLOOKUP(A162,Detailed_estimation!$A$6:$AF$179,2,FALSE)</f>
        <v>3695.3325</v>
      </c>
      <c r="O162" s="31">
        <f>0.0001*VLOOKUP(A162,Detailed_estimation!$A$6:$AF$179,2,FALSE)</f>
        <v>739.06650000000002</v>
      </c>
      <c r="P162" s="32"/>
    </row>
    <row r="163" spans="1:16" x14ac:dyDescent="0.35">
      <c r="A163" t="s">
        <v>173</v>
      </c>
      <c r="B163" s="45">
        <f>VLOOKUP(A163,Detailed_estimation!$A$6:$AH$179,33)/1000000</f>
        <v>9458.6232802375525</v>
      </c>
      <c r="C163" s="53">
        <f>IF(VLOOKUP(A163,Detailed_estimation!$A$6:$AH$179,34,FALSE)&gt;0,VLOOKUP(A163,Detailed_estimation!$A$6:$AH$179,34,FALSE),"")</f>
        <v>9.9747524805058344E-2</v>
      </c>
      <c r="D163" s="45">
        <f>VLOOKUP(A163,Detailed_estimation!$A$6:$AJ$179,35)/1000000</f>
        <v>9155.9473352699515</v>
      </c>
      <c r="E163" s="59">
        <f>IF(VLOOKUP(A163,Detailed_estimation!$A$6:$AJ$179,36,FALSE)&gt;0,VLOOKUP(A163,Detailed_estimation!$A$6:$AJ$179,36,FALSE),"")</f>
        <v>9.6555604011296481E-2</v>
      </c>
      <c r="F163" s="10">
        <f>VLOOKUP(A163,Detailed_estimation!$A$6:$AF$179,3, FALSE)</f>
        <v>279209.29658509709</v>
      </c>
      <c r="G163" s="10">
        <f>VLOOKUP(A163,Detailed_estimation!$A$6:$AF$179,5,FALSE)</f>
        <v>605524.72400129761</v>
      </c>
      <c r="H163" s="10">
        <f>VLOOKUP(A163,Detailed_estimation!$A$6:$AF$179,7,FALSE)</f>
        <v>2225694.5998284812</v>
      </c>
      <c r="I163" s="10">
        <f>VLOOKUP(A163,Detailed_estimation!$A$6:$AF$179,9,FALSE)</f>
        <v>3902386.2566677909</v>
      </c>
      <c r="J163" s="31">
        <f>VLOOKUP(A163,Detailed_estimation!$A$6:$AF$179,11,FALSE)</f>
        <v>11007494.663444649</v>
      </c>
      <c r="K163" s="10">
        <f>0.01*VLOOKUP(A163,Detailed_estimation!$A$6:$AF$179,2,FALSE)</f>
        <v>375077.2</v>
      </c>
      <c r="L163" s="10">
        <f>0.005*VLOOKUP(A163,Detailed_estimation!$A$6:$AF$179,2,FALSE)</f>
        <v>187538.6</v>
      </c>
      <c r="M163" s="10">
        <f>0.001*VLOOKUP(A163,Detailed_estimation!$A$6:$AF$179,2,FALSE)</f>
        <v>37507.72</v>
      </c>
      <c r="N163" s="10">
        <f>0.0005*VLOOKUP(A163,Detailed_estimation!$A$6:$AF$179,2,FALSE)</f>
        <v>18753.86</v>
      </c>
      <c r="O163" s="31">
        <f>0.0001*VLOOKUP(A163,Detailed_estimation!$A$6:$AF$179,2,FALSE)</f>
        <v>3750.7720000000004</v>
      </c>
      <c r="P163" s="32"/>
    </row>
    <row r="164" spans="1:16" x14ac:dyDescent="0.35">
      <c r="A164" t="s">
        <v>174</v>
      </c>
      <c r="B164" s="45">
        <f>VLOOKUP(A164,Detailed_estimation!$A$6:$AH$179,33)/1000000</f>
        <v>23579.142200925919</v>
      </c>
      <c r="C164" s="53">
        <f>IF(VLOOKUP(A164,Detailed_estimation!$A$6:$AH$179,34,FALSE)&gt;0,VLOOKUP(A164,Detailed_estimation!$A$6:$AH$179,34,FALSE),"")</f>
        <v>7.6908829640979184E-2</v>
      </c>
      <c r="D164" s="45">
        <f>VLOOKUP(A164,Detailed_estimation!$A$6:$AJ$179,35)/1000000</f>
        <v>22824.609650496288</v>
      </c>
      <c r="E164" s="59">
        <f>IF(VLOOKUP(A164,Detailed_estimation!$A$6:$AJ$179,36,FALSE)&gt;0,VLOOKUP(A164,Detailed_estimation!$A$6:$AJ$179,36,FALSE),"")</f>
        <v>7.4447747092467847E-2</v>
      </c>
      <c r="F164" s="10">
        <f>VLOOKUP(A164,Detailed_estimation!$A$6:$AF$179,3, FALSE)</f>
        <v>1453093.81873204</v>
      </c>
      <c r="G164" s="10">
        <f>VLOOKUP(A164,Detailed_estimation!$A$6:$AF$179,5,FALSE)</f>
        <v>2441163.2111374298</v>
      </c>
      <c r="H164" s="10">
        <f>VLOOKUP(A164,Detailed_estimation!$A$6:$AF$179,7,FALSE)</f>
        <v>5594152.7731707562</v>
      </c>
      <c r="I164" s="10">
        <f>VLOOKUP(A164,Detailed_estimation!$A$6:$AF$179,9,FALSE)</f>
        <v>9516874.2540106904</v>
      </c>
      <c r="J164" s="31">
        <f>VLOOKUP(A164,Detailed_estimation!$A$6:$AF$179,11,FALSE)</f>
        <v>24496036.904677149</v>
      </c>
      <c r="K164" s="10">
        <f>0.01*VLOOKUP(A164,Detailed_estimation!$A$6:$AF$179,2,FALSE)</f>
        <v>434538.32</v>
      </c>
      <c r="L164" s="10">
        <f>0.005*VLOOKUP(A164,Detailed_estimation!$A$6:$AF$179,2,FALSE)</f>
        <v>217269.16</v>
      </c>
      <c r="M164" s="10">
        <f>0.001*VLOOKUP(A164,Detailed_estimation!$A$6:$AF$179,2,FALSE)</f>
        <v>43453.832000000002</v>
      </c>
      <c r="N164" s="10">
        <f>0.0005*VLOOKUP(A164,Detailed_estimation!$A$6:$AF$179,2,FALSE)</f>
        <v>21726.916000000001</v>
      </c>
      <c r="O164" s="31">
        <f>0.0001*VLOOKUP(A164,Detailed_estimation!$A$6:$AF$179,2,FALSE)</f>
        <v>4345.3832000000002</v>
      </c>
      <c r="P164" s="32"/>
    </row>
    <row r="165" spans="1:16" x14ac:dyDescent="0.35">
      <c r="A165" t="s">
        <v>175</v>
      </c>
      <c r="B165" s="45">
        <f>VLOOKUP(A165,Detailed_estimation!$A$6:$AH$179,33)/1000000</f>
        <v>12.451749301274839</v>
      </c>
      <c r="C165" s="53" t="str">
        <f>IF(VLOOKUP(A165,Detailed_estimation!$A$6:$AH$179,34,FALSE)&gt;0,VLOOKUP(A165,Detailed_estimation!$A$6:$AH$179,34,FALSE),"")</f>
        <v/>
      </c>
      <c r="D165" s="45">
        <f>VLOOKUP(A165,Detailed_estimation!$A$6:$AJ$179,35)/1000000</f>
        <v>12.053293323634046</v>
      </c>
      <c r="E165" s="59" t="str">
        <f>IF(VLOOKUP(A165,Detailed_estimation!$A$6:$AJ$179,36,FALSE)&gt;0,VLOOKUP(A165,Detailed_estimation!$A$6:$AJ$179,36,FALSE),"")</f>
        <v/>
      </c>
      <c r="F165" s="10">
        <f>VLOOKUP(A165,Detailed_estimation!$A$6:$AF$179,3, FALSE)</f>
        <v>5750.610056516749</v>
      </c>
      <c r="G165" s="10">
        <f>VLOOKUP(A165,Detailed_estimation!$A$6:$AF$179,5,FALSE)</f>
        <v>10170.782810468359</v>
      </c>
      <c r="H165" s="10">
        <f>VLOOKUP(A165,Detailed_estimation!$A$6:$AF$179,7,FALSE)</f>
        <v>26077.915804743669</v>
      </c>
      <c r="I165" s="10">
        <f>VLOOKUP(A165,Detailed_estimation!$A$6:$AF$179,9,FALSE)</f>
        <v>47213.78786507139</v>
      </c>
      <c r="J165" s="31">
        <f>VLOOKUP(A165,Detailed_estimation!$A$6:$AF$179,11,FALSE)</f>
        <v>126432.8403420423</v>
      </c>
      <c r="K165" s="10">
        <f>0.01*VLOOKUP(A165,Detailed_estimation!$A$6:$AF$179,2,FALSE)</f>
        <v>47815.05</v>
      </c>
      <c r="L165" s="10">
        <f>0.005*VLOOKUP(A165,Detailed_estimation!$A$6:$AF$179,2,FALSE)</f>
        <v>23907.525000000001</v>
      </c>
      <c r="M165" s="10">
        <f>0.001*VLOOKUP(A165,Detailed_estimation!$A$6:$AF$179,2,FALSE)</f>
        <v>4781.5050000000001</v>
      </c>
      <c r="N165" s="10">
        <f>0.0005*VLOOKUP(A165,Detailed_estimation!$A$6:$AF$179,2,FALSE)</f>
        <v>2390.7525000000001</v>
      </c>
      <c r="O165" s="31">
        <f>0.0001*VLOOKUP(A165,Detailed_estimation!$A$6:$AF$179,2,FALSE)</f>
        <v>478.15050000000002</v>
      </c>
      <c r="P165" s="32"/>
    </row>
    <row r="166" spans="1:16" x14ac:dyDescent="0.35">
      <c r="A166" t="s">
        <v>176</v>
      </c>
      <c r="B166" s="45">
        <f>VLOOKUP(A166,Detailed_estimation!$A$6:$AH$179,33)/1000000</f>
        <v>10662.267624959166</v>
      </c>
      <c r="C166" s="53">
        <f>IF(VLOOKUP(A166,Detailed_estimation!$A$6:$AH$179,34,FALSE)&gt;0,VLOOKUP(A166,Detailed_estimation!$A$6:$AH$179,34,FALSE),"")</f>
        <v>4.7019327884080517E-2</v>
      </c>
      <c r="D166" s="45">
        <f>VLOOKUP(A166,Detailed_estimation!$A$6:$AJ$179,35)/1000000</f>
        <v>10321.075060960473</v>
      </c>
      <c r="E166" s="59">
        <f>IF(VLOOKUP(A166,Detailed_estimation!$A$6:$AJ$179,36,FALSE)&gt;0,VLOOKUP(A166,Detailed_estimation!$A$6:$AJ$179,36,FALSE),"")</f>
        <v>4.5514709391789941E-2</v>
      </c>
      <c r="F166" s="10">
        <f>VLOOKUP(A166,Detailed_estimation!$A$6:$AF$179,3, FALSE)</f>
        <v>1324011.8331547061</v>
      </c>
      <c r="G166" s="10">
        <f>VLOOKUP(A166,Detailed_estimation!$A$6:$AF$179,5,FALSE)</f>
        <v>2122685.2963752612</v>
      </c>
      <c r="H166" s="10">
        <f>VLOOKUP(A166,Detailed_estimation!$A$6:$AF$179,7,FALSE)</f>
        <v>4610309.5436255103</v>
      </c>
      <c r="I166" s="10">
        <f>VLOOKUP(A166,Detailed_estimation!$A$6:$AF$179,9,FALSE)</f>
        <v>7412911.5867959931</v>
      </c>
      <c r="J166" s="31">
        <f>VLOOKUP(A166,Detailed_estimation!$A$6:$AF$179,11,FALSE)</f>
        <v>17464353.395922922</v>
      </c>
      <c r="K166" s="10">
        <f>0.01*VLOOKUP(A166,Detailed_estimation!$A$6:$AF$179,2,FALSE)</f>
        <v>384152.44</v>
      </c>
      <c r="L166" s="10">
        <f>0.005*VLOOKUP(A166,Detailed_estimation!$A$6:$AF$179,2,FALSE)</f>
        <v>192076.22</v>
      </c>
      <c r="M166" s="10">
        <f>0.001*VLOOKUP(A166,Detailed_estimation!$A$6:$AF$179,2,FALSE)</f>
        <v>38415.243999999999</v>
      </c>
      <c r="N166" s="10">
        <f>0.0005*VLOOKUP(A166,Detailed_estimation!$A$6:$AF$179,2,FALSE)</f>
        <v>19207.621999999999</v>
      </c>
      <c r="O166" s="31">
        <f>0.0001*VLOOKUP(A166,Detailed_estimation!$A$6:$AF$179,2,FALSE)</f>
        <v>3841.5244000000002</v>
      </c>
      <c r="P166" s="32"/>
    </row>
    <row r="167" spans="1:16" x14ac:dyDescent="0.35">
      <c r="A167" t="s">
        <v>177</v>
      </c>
      <c r="B167" s="45">
        <f>VLOOKUP(A167,Detailed_estimation!$A$6:$AH$179,33)/1000000</f>
        <v>453.87634820039273</v>
      </c>
      <c r="C167" s="53">
        <f>IF(VLOOKUP(A167,Detailed_estimation!$A$6:$AH$179,34,FALSE)&gt;0,VLOOKUP(A167,Detailed_estimation!$A$6:$AH$179,34,FALSE),"")</f>
        <v>9.3417933540037495E-2</v>
      </c>
      <c r="D167" s="45">
        <f>VLOOKUP(A167,Detailed_estimation!$A$6:$AJ$179,35)/1000000</f>
        <v>439.35230505798012</v>
      </c>
      <c r="E167" s="59">
        <f>IF(VLOOKUP(A167,Detailed_estimation!$A$6:$AJ$179,36,FALSE)&gt;0,VLOOKUP(A167,Detailed_estimation!$A$6:$AJ$179,36,FALSE),"")</f>
        <v>9.0428559666756281E-2</v>
      </c>
      <c r="F167" s="10">
        <f>VLOOKUP(A167,Detailed_estimation!$A$6:$AF$179,3, FALSE)</f>
        <v>63550.484351477127</v>
      </c>
      <c r="G167" s="10">
        <f>VLOOKUP(A167,Detailed_estimation!$A$6:$AF$179,5,FALSE)</f>
        <v>113337.1233216791</v>
      </c>
      <c r="H167" s="10">
        <f>VLOOKUP(A167,Detailed_estimation!$A$6:$AF$179,7,FALSE)</f>
        <v>297961.12370642752</v>
      </c>
      <c r="I167" s="10">
        <f>VLOOKUP(A167,Detailed_estimation!$A$6:$AF$179,9,FALSE)</f>
        <v>545869.44284843863</v>
      </c>
      <c r="J167" s="31">
        <f>VLOOKUP(A167,Detailed_estimation!$A$6:$AF$179,11,FALSE)</f>
        <v>1453350.13244489</v>
      </c>
      <c r="K167" s="10">
        <f>0.01*VLOOKUP(A167,Detailed_estimation!$A$6:$AF$179,2,FALSE)</f>
        <v>150865.62</v>
      </c>
      <c r="L167" s="10">
        <f>0.005*VLOOKUP(A167,Detailed_estimation!$A$6:$AF$179,2,FALSE)</f>
        <v>75432.81</v>
      </c>
      <c r="M167" s="10">
        <f>0.001*VLOOKUP(A167,Detailed_estimation!$A$6:$AF$179,2,FALSE)</f>
        <v>15086.562</v>
      </c>
      <c r="N167" s="10">
        <f>0.0005*VLOOKUP(A167,Detailed_estimation!$A$6:$AF$179,2,FALSE)</f>
        <v>7543.2809999999999</v>
      </c>
      <c r="O167" s="31">
        <f>0.0001*VLOOKUP(A167,Detailed_estimation!$A$6:$AF$179,2,FALSE)</f>
        <v>1508.6562000000001</v>
      </c>
      <c r="P167" s="32"/>
    </row>
    <row r="168" spans="1:16" x14ac:dyDescent="0.35">
      <c r="A168" t="s">
        <v>178</v>
      </c>
      <c r="B168" s="45">
        <f>VLOOKUP(A168,Detailed_estimation!$A$6:$AH$179,33)/1000000</f>
        <v>223.73925429588462</v>
      </c>
      <c r="C168" s="53" t="str">
        <f>IF(VLOOKUP(A168,Detailed_estimation!$A$6:$AH$179,34,FALSE)&gt;0,VLOOKUP(A168,Detailed_estimation!$A$6:$AH$179,34,FALSE),"")</f>
        <v/>
      </c>
      <c r="D168" s="45">
        <f>VLOOKUP(A168,Detailed_estimation!$A$6:$AJ$179,35)/1000000</f>
        <v>216.5795981584163</v>
      </c>
      <c r="E168" s="59" t="str">
        <f>IF(VLOOKUP(A168,Detailed_estimation!$A$6:$AJ$179,36,FALSE)&gt;0,VLOOKUP(A168,Detailed_estimation!$A$6:$AJ$179,36,FALSE),"")</f>
        <v/>
      </c>
      <c r="F168" s="10">
        <f>VLOOKUP(A168,Detailed_estimation!$A$6:$AF$179,3, FALSE)</f>
        <v>27449.162745788912</v>
      </c>
      <c r="G168" s="10">
        <f>VLOOKUP(A168,Detailed_estimation!$A$6:$AF$179,5,FALSE)</f>
        <v>46343.845255388391</v>
      </c>
      <c r="H168" s="10">
        <f>VLOOKUP(A168,Detailed_estimation!$A$6:$AF$179,7,FALSE)</f>
        <v>106952.9604651726</v>
      </c>
      <c r="I168" s="10">
        <f>VLOOKUP(A168,Detailed_estimation!$A$6:$AF$179,9,FALSE)</f>
        <v>181359.89493077359</v>
      </c>
      <c r="J168" s="31">
        <f>VLOOKUP(A168,Detailed_estimation!$A$6:$AF$179,11,FALSE)</f>
        <v>463482.1142844648</v>
      </c>
      <c r="K168" s="10">
        <f>0.01*VLOOKUP(A168,Detailed_estimation!$A$6:$AF$179,2,FALSE)</f>
        <v>229695.76</v>
      </c>
      <c r="L168" s="10">
        <f>0.005*VLOOKUP(A168,Detailed_estimation!$A$6:$AF$179,2,FALSE)</f>
        <v>114847.88</v>
      </c>
      <c r="M168" s="10">
        <f>0.001*VLOOKUP(A168,Detailed_estimation!$A$6:$AF$179,2,FALSE)</f>
        <v>22969.576000000001</v>
      </c>
      <c r="N168" s="10">
        <f>0.0005*VLOOKUP(A168,Detailed_estimation!$A$6:$AF$179,2,FALSE)</f>
        <v>11484.788</v>
      </c>
      <c r="O168" s="31">
        <f>0.0001*VLOOKUP(A168,Detailed_estimation!$A$6:$AF$179,2,FALSE)</f>
        <v>2296.9576000000002</v>
      </c>
      <c r="P168" s="32"/>
    </row>
    <row r="169" spans="1:16" x14ac:dyDescent="0.35">
      <c r="A169" t="s">
        <v>179</v>
      </c>
      <c r="B169" s="45">
        <f>VLOOKUP(A169,Detailed_estimation!$A$6:$AH$179,33)/1000000</f>
        <v>26.462178496857177</v>
      </c>
      <c r="C169" s="53" t="str">
        <f>IF(VLOOKUP(A169,Detailed_estimation!$A$6:$AH$179,34,FALSE)&gt;0,VLOOKUP(A169,Detailed_estimation!$A$6:$AH$179,34,FALSE),"")</f>
        <v/>
      </c>
      <c r="D169" s="45">
        <f>VLOOKUP(A169,Detailed_estimation!$A$6:$AJ$179,35)/1000000</f>
        <v>25.615388784957748</v>
      </c>
      <c r="E169" s="59" t="str">
        <f>IF(VLOOKUP(A169,Detailed_estimation!$A$6:$AJ$179,36,FALSE)&gt;0,VLOOKUP(A169,Detailed_estimation!$A$6:$AJ$179,36,FALSE),"")</f>
        <v/>
      </c>
      <c r="F169" s="10">
        <f>VLOOKUP(A169,Detailed_estimation!$A$6:$AF$179,3, FALSE)</f>
        <v>161206.81241850939</v>
      </c>
      <c r="G169" s="10">
        <f>VLOOKUP(A169,Detailed_estimation!$A$6:$AF$179,5,FALSE)</f>
        <v>278692.0068290215</v>
      </c>
      <c r="H169" s="10">
        <f>VLOOKUP(A169,Detailed_estimation!$A$6:$AF$179,7,FALSE)</f>
        <v>680186.45566157787</v>
      </c>
      <c r="I169" s="10">
        <f>VLOOKUP(A169,Detailed_estimation!$A$6:$AF$179,9,FALSE)</f>
        <v>1209840.4861554699</v>
      </c>
      <c r="J169" s="31">
        <f>VLOOKUP(A169,Detailed_estimation!$A$6:$AF$179,11,FALSE)</f>
        <v>3145613.7554454352</v>
      </c>
      <c r="K169" s="10">
        <f>0.01*VLOOKUP(A169,Detailed_estimation!$A$6:$AF$179,2,FALSE)</f>
        <v>4008.6</v>
      </c>
      <c r="L169" s="10">
        <f>0.005*VLOOKUP(A169,Detailed_estimation!$A$6:$AF$179,2,FALSE)</f>
        <v>2004.3</v>
      </c>
      <c r="M169" s="10">
        <f>0.001*VLOOKUP(A169,Detailed_estimation!$A$6:$AF$179,2,FALSE)</f>
        <v>400.86</v>
      </c>
      <c r="N169" s="10">
        <f>0.0005*VLOOKUP(A169,Detailed_estimation!$A$6:$AF$179,2,FALSE)</f>
        <v>200.43</v>
      </c>
      <c r="O169" s="31">
        <f>0.0001*VLOOKUP(A169,Detailed_estimation!$A$6:$AF$179,2,FALSE)</f>
        <v>40.085999999999999</v>
      </c>
      <c r="P169" s="32"/>
    </row>
    <row r="170" spans="1:16" x14ac:dyDescent="0.35">
      <c r="A170" t="s">
        <v>180</v>
      </c>
      <c r="B170" s="45">
        <f>VLOOKUP(A170,Detailed_estimation!$A$6:$AH$179,33)/1000000</f>
        <v>13502.698245823036</v>
      </c>
      <c r="C170" s="53">
        <f>IF(VLOOKUP(A170,Detailed_estimation!$A$6:$AH$179,34,FALSE)&gt;0,VLOOKUP(A170,Detailed_estimation!$A$6:$AH$179,34,FALSE),"")</f>
        <v>0.10578628892674202</v>
      </c>
      <c r="D170" s="45">
        <f>VLOOKUP(A170,Detailed_estimation!$A$6:$AJ$179,35)/1000000</f>
        <v>13070.6119019567</v>
      </c>
      <c r="E170" s="59">
        <f>IF(VLOOKUP(A170,Detailed_estimation!$A$6:$AJ$179,36,FALSE)&gt;0,VLOOKUP(A170,Detailed_estimation!$A$6:$AJ$179,36,FALSE),"")</f>
        <v>0.10240112768108628</v>
      </c>
      <c r="F170" s="10">
        <f>VLOOKUP(A170,Detailed_estimation!$A$6:$AF$179,3, FALSE)</f>
        <v>2436966.382055602</v>
      </c>
      <c r="G170" s="10">
        <f>VLOOKUP(A170,Detailed_estimation!$A$6:$AF$179,5,FALSE)</f>
        <v>3955651.432710818</v>
      </c>
      <c r="H170" s="10">
        <f>VLOOKUP(A170,Detailed_estimation!$A$6:$AF$179,7,FALSE)</f>
        <v>8609549.3202994112</v>
      </c>
      <c r="I170" s="10">
        <f>VLOOKUP(A170,Detailed_estimation!$A$6:$AF$179,9,FALSE)</f>
        <v>13961662.419721119</v>
      </c>
      <c r="J170" s="31">
        <f>VLOOKUP(A170,Detailed_estimation!$A$6:$AF$179,11,FALSE)</f>
        <v>33043140.760533441</v>
      </c>
      <c r="K170" s="10">
        <f>0.01*VLOOKUP(A170,Detailed_estimation!$A$6:$AF$179,2,FALSE)</f>
        <v>80488.680000000008</v>
      </c>
      <c r="L170" s="10">
        <f>0.005*VLOOKUP(A170,Detailed_estimation!$A$6:$AF$179,2,FALSE)</f>
        <v>40244.340000000004</v>
      </c>
      <c r="M170" s="10">
        <f>0.001*VLOOKUP(A170,Detailed_estimation!$A$6:$AF$179,2,FALSE)</f>
        <v>8048.8680000000004</v>
      </c>
      <c r="N170" s="10">
        <f>0.0005*VLOOKUP(A170,Detailed_estimation!$A$6:$AF$179,2,FALSE)</f>
        <v>4024.4340000000002</v>
      </c>
      <c r="O170" s="31">
        <f>0.0001*VLOOKUP(A170,Detailed_estimation!$A$6:$AF$179,2,FALSE)</f>
        <v>804.88679999999999</v>
      </c>
      <c r="P170" s="32"/>
    </row>
    <row r="171" spans="1:16" x14ac:dyDescent="0.35">
      <c r="A171" t="s">
        <v>181</v>
      </c>
      <c r="B171" s="45">
        <f>VLOOKUP(A171,Detailed_estimation!$A$6:$AH$179,33)/1000000</f>
        <v>10442.503820949925</v>
      </c>
      <c r="C171" s="53">
        <f>IF(VLOOKUP(A171,Detailed_estimation!$A$6:$AH$179,34,FALSE)&gt;0,VLOOKUP(A171,Detailed_estimation!$A$6:$AH$179,34,FALSE),"")</f>
        <v>0.14020138717771627</v>
      </c>
      <c r="D171" s="45">
        <f>VLOOKUP(A171,Detailed_estimation!$A$6:$AJ$179,35)/1000000</f>
        <v>10108.343698679528</v>
      </c>
      <c r="E171" s="59">
        <f>IF(VLOOKUP(A171,Detailed_estimation!$A$6:$AJ$179,36,FALSE)&gt;0,VLOOKUP(A171,Detailed_estimation!$A$6:$AJ$179,36,FALSE),"")</f>
        <v>0.13571494278802934</v>
      </c>
      <c r="F171" s="10">
        <f>VLOOKUP(A171,Detailed_estimation!$A$6:$AF$179,3, FALSE)</f>
        <v>5326078.689799157</v>
      </c>
      <c r="G171" s="10">
        <f>VLOOKUP(A171,Detailed_estimation!$A$6:$AF$179,5,FALSE)</f>
        <v>10422907.745430909</v>
      </c>
      <c r="H171" s="10">
        <f>VLOOKUP(A171,Detailed_estimation!$A$6:$AF$179,7,FALSE)</f>
        <v>26789681.073699061</v>
      </c>
      <c r="I171" s="10">
        <f>VLOOKUP(A171,Detailed_estimation!$A$6:$AF$179,9,FALSE)</f>
        <v>50905217.713319279</v>
      </c>
      <c r="J171" s="31">
        <f>VLOOKUP(A171,Detailed_estimation!$A$6:$AF$179,11,FALSE)</f>
        <v>109754287.4065477</v>
      </c>
      <c r="K171" s="10">
        <f>0.01*VLOOKUP(A171,Detailed_estimation!$A$6:$AF$179,2,FALSE)</f>
        <v>70030.850000000006</v>
      </c>
      <c r="L171" s="10">
        <f>0.005*VLOOKUP(A171,Detailed_estimation!$A$6:$AF$179,2,FALSE)</f>
        <v>35015.425000000003</v>
      </c>
      <c r="M171" s="10">
        <f>0.001*VLOOKUP(A171,Detailed_estimation!$A$6:$AF$179,2,FALSE)</f>
        <v>7003.085</v>
      </c>
      <c r="N171" s="10">
        <f>0.0005*VLOOKUP(A171,Detailed_estimation!$A$6:$AF$179,2,FALSE)</f>
        <v>3501.5425</v>
      </c>
      <c r="O171" s="31">
        <f>0.0001*VLOOKUP(A171,Detailed_estimation!$A$6:$AF$179,2,FALSE)</f>
        <v>700.30849999999998</v>
      </c>
      <c r="P171" s="32"/>
    </row>
    <row r="172" spans="1:16" x14ac:dyDescent="0.35">
      <c r="A172" t="s">
        <v>182</v>
      </c>
      <c r="B172" s="45">
        <f>VLOOKUP(A172,Detailed_estimation!$A$6:$AH$179,33)/1000000</f>
        <v>279.69735071889488</v>
      </c>
      <c r="C172" s="53" t="str">
        <f>IF(VLOOKUP(A172,Detailed_estimation!$A$6:$AH$179,34,FALSE)&gt;0,VLOOKUP(A172,Detailed_estimation!$A$6:$AH$179,34,FALSE),"")</f>
        <v/>
      </c>
      <c r="D172" s="45">
        <f>VLOOKUP(A172,Detailed_estimation!$A$6:$AJ$179,35)/1000000</f>
        <v>270.74703549589026</v>
      </c>
      <c r="E172" s="59" t="str">
        <f>IF(VLOOKUP(A172,Detailed_estimation!$A$6:$AJ$179,36,FALSE)&gt;0,VLOOKUP(A172,Detailed_estimation!$A$6:$AJ$179,36,FALSE),"")</f>
        <v/>
      </c>
      <c r="F172" s="10">
        <f>VLOOKUP(A172,Detailed_estimation!$A$6:$AF$179,3, FALSE)</f>
        <v>52215.045818181818</v>
      </c>
      <c r="G172" s="10">
        <f>VLOOKUP(A172,Detailed_estimation!$A$6:$AF$179,5,FALSE)</f>
        <v>91061.655272727279</v>
      </c>
      <c r="H172" s="10">
        <f>VLOOKUP(A172,Detailed_estimation!$A$6:$AF$179,7,FALSE)</f>
        <v>228240.33745454549</v>
      </c>
      <c r="I172" s="10">
        <f>VLOOKUP(A172,Detailed_estimation!$A$6:$AF$179,9,FALSE)</f>
        <v>409224.4712727273</v>
      </c>
      <c r="J172" s="31">
        <f>VLOOKUP(A172,Detailed_estimation!$A$6:$AF$179,11,FALSE)</f>
        <v>1097998.2429090911</v>
      </c>
      <c r="K172" s="10">
        <f>0.01*VLOOKUP(A172,Detailed_estimation!$A$6:$AF$179,2,FALSE)</f>
        <v>123888.34</v>
      </c>
      <c r="L172" s="10">
        <f>0.005*VLOOKUP(A172,Detailed_estimation!$A$6:$AF$179,2,FALSE)</f>
        <v>61944.17</v>
      </c>
      <c r="M172" s="10">
        <f>0.001*VLOOKUP(A172,Detailed_estimation!$A$6:$AF$179,2,FALSE)</f>
        <v>12388.834000000001</v>
      </c>
      <c r="N172" s="10">
        <f>0.0005*VLOOKUP(A172,Detailed_estimation!$A$6:$AF$179,2,FALSE)</f>
        <v>6194.4170000000004</v>
      </c>
      <c r="O172" s="31">
        <f>0.0001*VLOOKUP(A172,Detailed_estimation!$A$6:$AF$179,2,FALSE)</f>
        <v>1238.8834000000002</v>
      </c>
      <c r="P172" s="32"/>
    </row>
    <row r="173" spans="1:16" x14ac:dyDescent="0.35">
      <c r="A173" t="s">
        <v>183</v>
      </c>
      <c r="B173" s="45">
        <f>VLOOKUP(A173,Detailed_estimation!$A$6:$AH$179,33)/1000000</f>
        <v>17052.534524693161</v>
      </c>
      <c r="C173" s="53" t="str">
        <f>IF(VLOOKUP(A173,Detailed_estimation!$A$6:$AH$179,34,FALSE)&gt;0,VLOOKUP(A173,Detailed_estimation!$A$6:$AH$179,34,FALSE),"")</f>
        <v/>
      </c>
      <c r="D173" s="45">
        <f>VLOOKUP(A173,Detailed_estimation!$A$6:$AJ$179,35)/1000000</f>
        <v>16506.853419902978</v>
      </c>
      <c r="E173" s="59" t="str">
        <f>IF(VLOOKUP(A173,Detailed_estimation!$A$6:$AJ$179,36,FALSE)&gt;0,VLOOKUP(A173,Detailed_estimation!$A$6:$AJ$179,36,FALSE),"")</f>
        <v/>
      </c>
      <c r="F173" s="10">
        <f>VLOOKUP(A173,Detailed_estimation!$A$6:$AF$179,3, FALSE)</f>
        <v>2182599.3940197448</v>
      </c>
      <c r="G173" s="10">
        <f>VLOOKUP(A173,Detailed_estimation!$A$6:$AF$179,5,FALSE)</f>
        <v>3595116.520226547</v>
      </c>
      <c r="H173" s="10">
        <f>VLOOKUP(A173,Detailed_estimation!$A$6:$AF$179,7,FALSE)</f>
        <v>7971111.6831142614</v>
      </c>
      <c r="I173" s="10">
        <f>VLOOKUP(A173,Detailed_estimation!$A$6:$AF$179,9,FALSE)</f>
        <v>13050945.445982739</v>
      </c>
      <c r="J173" s="31">
        <f>VLOOKUP(A173,Detailed_estimation!$A$6:$AF$179,11,FALSE)</f>
        <v>31732092.794435989</v>
      </c>
      <c r="K173" s="10">
        <f>0.01*VLOOKUP(A173,Detailed_estimation!$A$6:$AF$179,2,FALSE)</f>
        <v>199066.86000000002</v>
      </c>
      <c r="L173" s="10">
        <f>0.005*VLOOKUP(A173,Detailed_estimation!$A$6:$AF$179,2,FALSE)</f>
        <v>99533.430000000008</v>
      </c>
      <c r="M173" s="10">
        <f>0.001*VLOOKUP(A173,Detailed_estimation!$A$6:$AF$179,2,FALSE)</f>
        <v>19906.686000000002</v>
      </c>
      <c r="N173" s="10">
        <f>0.0005*VLOOKUP(A173,Detailed_estimation!$A$6:$AF$179,2,FALSE)</f>
        <v>9953.3430000000008</v>
      </c>
      <c r="O173" s="31">
        <f>0.0001*VLOOKUP(A173,Detailed_estimation!$A$6:$AF$179,2,FALSE)</f>
        <v>1990.6686000000002</v>
      </c>
      <c r="P173" s="32"/>
    </row>
    <row r="174" spans="1:16" x14ac:dyDescent="0.35">
      <c r="A174" t="s">
        <v>184</v>
      </c>
      <c r="B174" s="45">
        <f>VLOOKUP(A174,Detailed_estimation!$A$6:$AH$179,33)/1000000</f>
        <v>56.498047550384328</v>
      </c>
      <c r="C174" s="53" t="str">
        <f>IF(VLOOKUP(A174,Detailed_estimation!$A$6:$AH$179,34,FALSE)&gt;0,VLOOKUP(A174,Detailed_estimation!$A$6:$AH$179,34,FALSE),"")</f>
        <v/>
      </c>
      <c r="D174" s="45">
        <f>VLOOKUP(A174,Detailed_estimation!$A$6:$AJ$179,35)/1000000</f>
        <v>54.690110028772025</v>
      </c>
      <c r="E174" s="59" t="str">
        <f>IF(VLOOKUP(A174,Detailed_estimation!$A$6:$AJ$179,36,FALSE)&gt;0,VLOOKUP(A174,Detailed_estimation!$A$6:$AJ$179,36,FALSE),"")</f>
        <v/>
      </c>
      <c r="F174" s="10">
        <f>VLOOKUP(A174,Detailed_estimation!$A$6:$AF$179,3, FALSE)</f>
        <v>31857.647600075241</v>
      </c>
      <c r="G174" s="10">
        <f>VLOOKUP(A174,Detailed_estimation!$A$6:$AF$179,5,FALSE)</f>
        <v>53036.607946188393</v>
      </c>
      <c r="H174" s="10">
        <f>VLOOKUP(A174,Detailed_estimation!$A$6:$AF$179,7,FALSE)</f>
        <v>119337.8977116918</v>
      </c>
      <c r="I174" s="10">
        <f>VLOOKUP(A174,Detailed_estimation!$A$6:$AF$179,9,FALSE)</f>
        <v>197993.48658222341</v>
      </c>
      <c r="J174" s="31">
        <f>VLOOKUP(A174,Detailed_estimation!$A$6:$AF$179,11,FALSE)</f>
        <v>503166.19187159912</v>
      </c>
      <c r="K174" s="10">
        <f>0.01*VLOOKUP(A174,Detailed_estimation!$A$6:$AF$179,2,FALSE)</f>
        <v>54337.98</v>
      </c>
      <c r="L174" s="10">
        <f>0.005*VLOOKUP(A174,Detailed_estimation!$A$6:$AF$179,2,FALSE)</f>
        <v>27168.99</v>
      </c>
      <c r="M174" s="10">
        <f>0.001*VLOOKUP(A174,Detailed_estimation!$A$6:$AF$179,2,FALSE)</f>
        <v>5433.7979999999998</v>
      </c>
      <c r="N174" s="10">
        <f>0.0005*VLOOKUP(A174,Detailed_estimation!$A$6:$AF$179,2,FALSE)</f>
        <v>2716.8989999999999</v>
      </c>
      <c r="O174" s="31">
        <f>0.0001*VLOOKUP(A174,Detailed_estimation!$A$6:$AF$179,2,FALSE)</f>
        <v>543.37980000000005</v>
      </c>
      <c r="P174" s="32"/>
    </row>
    <row r="175" spans="1:16" x14ac:dyDescent="0.35">
      <c r="A175" t="s">
        <v>185</v>
      </c>
      <c r="B175" s="45">
        <f>VLOOKUP(A175,Detailed_estimation!$A$6:$AH$179,33)/1000000</f>
        <v>1057.929798815386</v>
      </c>
      <c r="C175" s="53" t="str">
        <f>IF(VLOOKUP(A175,Detailed_estimation!$A$6:$AH$179,34,FALSE)&gt;0,VLOOKUP(A175,Detailed_estimation!$A$6:$AH$179,34,FALSE),"")</f>
        <v/>
      </c>
      <c r="D175" s="45">
        <f>VLOOKUP(A175,Detailed_estimation!$A$6:$AJ$179,35)/1000000</f>
        <v>1024.0760452532936</v>
      </c>
      <c r="E175" s="59" t="str">
        <f>IF(VLOOKUP(A175,Detailed_estimation!$A$6:$AJ$179,36,FALSE)&gt;0,VLOOKUP(A175,Detailed_estimation!$A$6:$AJ$179,36,FALSE),"")</f>
        <v/>
      </c>
      <c r="F175" s="10">
        <f>VLOOKUP(A175,Detailed_estimation!$A$6:$AF$179,3, FALSE)</f>
        <v>66287.279588336198</v>
      </c>
      <c r="G175" s="10">
        <f>VLOOKUP(A175,Detailed_estimation!$A$6:$AF$179,5,FALSE)</f>
        <v>121049.6740994854</v>
      </c>
      <c r="H175" s="10">
        <f>VLOOKUP(A175,Detailed_estimation!$A$6:$AF$179,7,FALSE)</f>
        <v>337947.96569468267</v>
      </c>
      <c r="I175" s="10">
        <f>VLOOKUP(A175,Detailed_estimation!$A$6:$AF$179,9,FALSE)</f>
        <v>634115.23842195538</v>
      </c>
      <c r="J175" s="31">
        <f>VLOOKUP(A175,Detailed_estimation!$A$6:$AF$179,11,FALSE)</f>
        <v>1689788.706689537</v>
      </c>
      <c r="K175" s="10">
        <f>0.01*VLOOKUP(A175,Detailed_estimation!$A$6:$AF$179,2,FALSE)</f>
        <v>290763.74</v>
      </c>
      <c r="L175" s="10">
        <f>0.005*VLOOKUP(A175,Detailed_estimation!$A$6:$AF$179,2,FALSE)</f>
        <v>145381.87</v>
      </c>
      <c r="M175" s="10">
        <f>0.001*VLOOKUP(A175,Detailed_estimation!$A$6:$AF$179,2,FALSE)</f>
        <v>29076.374</v>
      </c>
      <c r="N175" s="10">
        <f>0.0005*VLOOKUP(A175,Detailed_estimation!$A$6:$AF$179,2,FALSE)</f>
        <v>14538.187</v>
      </c>
      <c r="O175" s="31">
        <f>0.0001*VLOOKUP(A175,Detailed_estimation!$A$6:$AF$179,2,FALSE)</f>
        <v>2907.6374000000001</v>
      </c>
      <c r="P175" s="32"/>
    </row>
    <row r="176" spans="1:16" x14ac:dyDescent="0.35">
      <c r="A176" t="s">
        <v>186</v>
      </c>
      <c r="B176" s="45">
        <f>VLOOKUP(A176,Detailed_estimation!$A$6:$AH$179,33)/1000000</f>
        <v>4622.3864354764901</v>
      </c>
      <c r="C176" s="53">
        <f>IF(VLOOKUP(A176,Detailed_estimation!$A$6:$AH$179,34,FALSE)&gt;0,VLOOKUP(A176,Detailed_estimation!$A$6:$AH$179,34,FALSE),"")</f>
        <v>6.4851096000225289E-2</v>
      </c>
      <c r="D176" s="45">
        <f>VLOOKUP(A176,Detailed_estimation!$A$6:$AJ$179,35)/1000000</f>
        <v>4474.470069541243</v>
      </c>
      <c r="E176" s="59">
        <f>IF(VLOOKUP(A176,Detailed_estimation!$A$6:$AJ$179,36,FALSE)&gt;0,VLOOKUP(A176,Detailed_estimation!$A$6:$AJ$179,36,FALSE),"")</f>
        <v>6.2775860928218088E-2</v>
      </c>
      <c r="F176" s="10">
        <f>VLOOKUP(A176,Detailed_estimation!$A$6:$AF$179,3, FALSE)</f>
        <v>69088.017925470034</v>
      </c>
      <c r="G176" s="10">
        <f>VLOOKUP(A176,Detailed_estimation!$A$6:$AF$179,5,FALSE)</f>
        <v>132701.98564245089</v>
      </c>
      <c r="H176" s="10">
        <f>VLOOKUP(A176,Detailed_estimation!$A$6:$AF$179,7,FALSE)</f>
        <v>412016.37324884022</v>
      </c>
      <c r="I176" s="10">
        <f>VLOOKUP(A176,Detailed_estimation!$A$6:$AF$179,9,FALSE)</f>
        <v>798590.37320597272</v>
      </c>
      <c r="J176" s="31">
        <f>VLOOKUP(A176,Detailed_estimation!$A$6:$AF$179,11,FALSE)</f>
        <v>2129598.666838862</v>
      </c>
      <c r="K176" s="10">
        <f>0.01*VLOOKUP(A176,Detailed_estimation!$A$6:$AF$179,2,FALSE)</f>
        <v>564663.28</v>
      </c>
      <c r="L176" s="10">
        <f>0.005*VLOOKUP(A176,Detailed_estimation!$A$6:$AF$179,2,FALSE)</f>
        <v>282331.64</v>
      </c>
      <c r="M176" s="10">
        <f>0.001*VLOOKUP(A176,Detailed_estimation!$A$6:$AF$179,2,FALSE)</f>
        <v>56466.328000000001</v>
      </c>
      <c r="N176" s="10">
        <f>0.0005*VLOOKUP(A176,Detailed_estimation!$A$6:$AF$179,2,FALSE)</f>
        <v>28233.164000000001</v>
      </c>
      <c r="O176" s="31">
        <f>0.0001*VLOOKUP(A176,Detailed_estimation!$A$6:$AF$179,2,FALSE)</f>
        <v>5646.6328000000003</v>
      </c>
      <c r="P176" s="32"/>
    </row>
    <row r="177" spans="1:16" x14ac:dyDescent="0.35">
      <c r="A177" t="s">
        <v>187</v>
      </c>
      <c r="B177" s="45">
        <f>VLOOKUP(A177,Detailed_estimation!$A$6:$AH$179,33)/1000000</f>
        <v>56.718635345753803</v>
      </c>
      <c r="C177" s="53">
        <f>IF(VLOOKUP(A177,Detailed_estimation!$A$6:$AH$179,34,FALSE)&gt;0,VLOOKUP(A177,Detailed_estimation!$A$6:$AH$179,34,FALSE),"")</f>
        <v>8.9477096621475891E-2</v>
      </c>
      <c r="D177" s="45">
        <f>VLOOKUP(A177,Detailed_estimation!$A$6:$AJ$179,35)/1000000</f>
        <v>54.903639014689681</v>
      </c>
      <c r="E177" s="59">
        <f>IF(VLOOKUP(A177,Detailed_estimation!$A$6:$AJ$179,36,FALSE)&gt;0,VLOOKUP(A177,Detailed_estimation!$A$6:$AJ$179,36,FALSE),"")</f>
        <v>8.6613829529588668E-2</v>
      </c>
      <c r="F177" s="10">
        <f>VLOOKUP(A177,Detailed_estimation!$A$6:$AF$179,3, FALSE)</f>
        <v>247136.4</v>
      </c>
      <c r="G177" s="10">
        <f>VLOOKUP(A177,Detailed_estimation!$A$6:$AF$179,5,FALSE)</f>
        <v>408847.2</v>
      </c>
      <c r="H177" s="10">
        <f>VLOOKUP(A177,Detailed_estimation!$A$6:$AF$179,7,FALSE)</f>
        <v>922061.3</v>
      </c>
      <c r="I177" s="10">
        <f>VLOOKUP(A177,Detailed_estimation!$A$6:$AF$179,9,FALSE)</f>
        <v>1522709.1</v>
      </c>
      <c r="J177" s="31">
        <f>VLOOKUP(A177,Detailed_estimation!$A$6:$AF$179,11,FALSE)</f>
        <v>3736341</v>
      </c>
      <c r="K177" s="10">
        <f>0.01*VLOOKUP(A177,Detailed_estimation!$A$6:$AF$179,2,FALSE)</f>
        <v>7177.13</v>
      </c>
      <c r="L177" s="10">
        <f>0.005*VLOOKUP(A177,Detailed_estimation!$A$6:$AF$179,2,FALSE)</f>
        <v>3588.5650000000001</v>
      </c>
      <c r="M177" s="10">
        <f>0.001*VLOOKUP(A177,Detailed_estimation!$A$6:$AF$179,2,FALSE)</f>
        <v>717.71299999999997</v>
      </c>
      <c r="N177" s="10">
        <f>0.0005*VLOOKUP(A177,Detailed_estimation!$A$6:$AF$179,2,FALSE)</f>
        <v>358.85649999999998</v>
      </c>
      <c r="O177" s="31">
        <f>0.0001*VLOOKUP(A177,Detailed_estimation!$A$6:$AF$179,2,FALSE)</f>
        <v>71.771299999999997</v>
      </c>
      <c r="P177" s="32"/>
    </row>
    <row r="178" spans="1:16" x14ac:dyDescent="0.35">
      <c r="A178" t="s">
        <v>188</v>
      </c>
      <c r="B178" s="45">
        <f>VLOOKUP(A178,Detailed_estimation!$A$6:$AH$179,33)/1000000</f>
        <v>41.573769772995455</v>
      </c>
      <c r="C178" s="53">
        <f>IF(VLOOKUP(A178,Detailed_estimation!$A$6:$AH$179,34,FALSE)&gt;0,VLOOKUP(A178,Detailed_estimation!$A$6:$AH$179,34,FALSE),"")</f>
        <v>3.2704580558556691E-2</v>
      </c>
      <c r="D178" s="45">
        <f>VLOOKUP(A178,Detailed_estimation!$A$6:$AJ$179,35)/1000000</f>
        <v>40.243409140259601</v>
      </c>
      <c r="E178" s="59">
        <f>IF(VLOOKUP(A178,Detailed_estimation!$A$6:$AJ$179,36,FALSE)&gt;0,VLOOKUP(A178,Detailed_estimation!$A$6:$AJ$179,36,FALSE),"")</f>
        <v>3.165803398068287E-2</v>
      </c>
      <c r="F178" s="10">
        <f>VLOOKUP(A178,Detailed_estimation!$A$6:$AF$179,3, FALSE)</f>
        <v>23906.98676152157</v>
      </c>
      <c r="G178" s="10">
        <f>VLOOKUP(A178,Detailed_estimation!$A$6:$AF$179,5,FALSE)</f>
        <v>40976.940017000532</v>
      </c>
      <c r="H178" s="10">
        <f>VLOOKUP(A178,Detailed_estimation!$A$6:$AF$179,7,FALSE)</f>
        <v>98722.542586318028</v>
      </c>
      <c r="I178" s="10">
        <f>VLOOKUP(A178,Detailed_estimation!$A$6:$AF$179,9,FALSE)</f>
        <v>172967.81309549941</v>
      </c>
      <c r="J178" s="31">
        <f>VLOOKUP(A178,Detailed_estimation!$A$6:$AF$179,11,FALSE)</f>
        <v>460365.1789094354</v>
      </c>
      <c r="K178" s="10">
        <f>0.01*VLOOKUP(A178,Detailed_estimation!$A$6:$AF$179,2,FALSE)</f>
        <v>43860.340000000004</v>
      </c>
      <c r="L178" s="10">
        <f>0.005*VLOOKUP(A178,Detailed_estimation!$A$6:$AF$179,2,FALSE)</f>
        <v>21930.170000000002</v>
      </c>
      <c r="M178" s="10">
        <f>0.001*VLOOKUP(A178,Detailed_estimation!$A$6:$AF$179,2,FALSE)</f>
        <v>4386.0339999999997</v>
      </c>
      <c r="N178" s="10">
        <f>0.0005*VLOOKUP(A178,Detailed_estimation!$A$6:$AF$179,2,FALSE)</f>
        <v>2193.0169999999998</v>
      </c>
      <c r="O178" s="31">
        <f>0.0001*VLOOKUP(A178,Detailed_estimation!$A$6:$AF$179,2,FALSE)</f>
        <v>438.60340000000002</v>
      </c>
      <c r="P178" s="32"/>
    </row>
    <row r="179" spans="1:16" x14ac:dyDescent="0.35">
      <c r="A179" t="s">
        <v>189</v>
      </c>
      <c r="B179" s="45">
        <f>VLOOKUP(A179,Detailed_estimation!$A$6:$AH$179,33)/1000000</f>
        <v>154.43253486282862</v>
      </c>
      <c r="C179" s="53">
        <f>IF(VLOOKUP(A179,Detailed_estimation!$A$6:$AH$179,34,FALSE)&gt;0,VLOOKUP(A179,Detailed_estimation!$A$6:$AH$179,34,FALSE),"")</f>
        <v>2.5397391035272981E-2</v>
      </c>
      <c r="D179" s="45">
        <f>VLOOKUP(A179,Detailed_estimation!$A$6:$AJ$179,35)/1000000</f>
        <v>149.4906937472181</v>
      </c>
      <c r="E179" s="59">
        <f>IF(VLOOKUP(A179,Detailed_estimation!$A$6:$AJ$179,36,FALSE)&gt;0,VLOOKUP(A179,Detailed_estimation!$A$6:$AJ$179,36,FALSE),"")</f>
        <v>2.4584674522144245E-2</v>
      </c>
      <c r="F179" s="10">
        <f>VLOOKUP(A179,Detailed_estimation!$A$6:$AF$179,3, FALSE)</f>
        <v>327266.10965562687</v>
      </c>
      <c r="G179" s="10">
        <f>VLOOKUP(A179,Detailed_estimation!$A$6:$AF$179,5,FALSE)</f>
        <v>567276.82252356689</v>
      </c>
      <c r="H179" s="10">
        <f>VLOOKUP(A179,Detailed_estimation!$A$6:$AF$179,7,FALSE)</f>
        <v>1383716.5521674531</v>
      </c>
      <c r="I179" s="10">
        <f>VLOOKUP(A179,Detailed_estimation!$A$6:$AF$179,9,FALSE)</f>
        <v>2454733.86199506</v>
      </c>
      <c r="J179" s="31">
        <f>VLOOKUP(A179,Detailed_estimation!$A$6:$AF$179,11,FALSE)</f>
        <v>6582382.4865248771</v>
      </c>
      <c r="K179" s="10">
        <f>0.01*VLOOKUP(A179,Detailed_estimation!$A$6:$AF$179,2,FALSE)</f>
        <v>11409.65</v>
      </c>
      <c r="L179" s="10">
        <f>0.005*VLOOKUP(A179,Detailed_estimation!$A$6:$AF$179,2,FALSE)</f>
        <v>5704.8249999999998</v>
      </c>
      <c r="M179" s="10">
        <f>0.001*VLOOKUP(A179,Detailed_estimation!$A$6:$AF$179,2,FALSE)</f>
        <v>1140.9649999999999</v>
      </c>
      <c r="N179" s="10">
        <f>0.0005*VLOOKUP(A179,Detailed_estimation!$A$6:$AF$179,2,FALSE)</f>
        <v>570.48249999999996</v>
      </c>
      <c r="O179" s="31">
        <f>0.0001*VLOOKUP(A179,Detailed_estimation!$A$6:$AF$179,2,FALSE)</f>
        <v>114.09650000000001</v>
      </c>
      <c r="P179" s="32"/>
    </row>
    <row r="180" spans="1:16" x14ac:dyDescent="0.35">
      <c r="A180" t="s">
        <v>190</v>
      </c>
      <c r="B180" s="45">
        <f>VLOOKUP(A180,Detailed_estimation!$A$6:$AH$179,33)/1000000</f>
        <v>226.07931616933695</v>
      </c>
      <c r="C180" s="53">
        <f>IF(VLOOKUP(A180,Detailed_estimation!$A$6:$AH$179,34,FALSE)&gt;0,VLOOKUP(A180,Detailed_estimation!$A$6:$AH$179,34,FALSE),"")</f>
        <v>2.3505660400702219E-2</v>
      </c>
      <c r="D180" s="45">
        <f>VLOOKUP(A180,Detailed_estimation!$A$6:$AJ$179,35)/1000000</f>
        <v>218.84477805191815</v>
      </c>
      <c r="E180" s="59">
        <f>IF(VLOOKUP(A180,Detailed_estimation!$A$6:$AJ$179,36,FALSE)&gt;0,VLOOKUP(A180,Detailed_estimation!$A$6:$AJ$179,36,FALSE),"")</f>
        <v>2.2753479267879746E-2</v>
      </c>
      <c r="F180" s="10">
        <f>VLOOKUP(A180,Detailed_estimation!$A$6:$AF$179,3, FALSE)</f>
        <v>82462.365615364368</v>
      </c>
      <c r="G180" s="10">
        <f>VLOOKUP(A180,Detailed_estimation!$A$6:$AF$179,5,FALSE)</f>
        <v>136813.0546963067</v>
      </c>
      <c r="H180" s="10">
        <f>VLOOKUP(A180,Detailed_estimation!$A$6:$AF$179,7,FALSE)</f>
        <v>308430.6264449805</v>
      </c>
      <c r="I180" s="10">
        <f>VLOOKUP(A180,Detailed_estimation!$A$6:$AF$179,9,FALSE)</f>
        <v>512497.03154300211</v>
      </c>
      <c r="J180" s="31">
        <f>VLOOKUP(A180,Detailed_estimation!$A$6:$AF$179,11,FALSE)</f>
        <v>1302422.9820881861</v>
      </c>
      <c r="K180" s="10">
        <f>0.01*VLOOKUP(A180,Detailed_estimation!$A$6:$AF$179,2,FALSE)</f>
        <v>84280.42</v>
      </c>
      <c r="L180" s="10">
        <f>0.005*VLOOKUP(A180,Detailed_estimation!$A$6:$AF$179,2,FALSE)</f>
        <v>42140.21</v>
      </c>
      <c r="M180" s="10">
        <f>0.001*VLOOKUP(A180,Detailed_estimation!$A$6:$AF$179,2,FALSE)</f>
        <v>8428.0419999999995</v>
      </c>
      <c r="N180" s="10">
        <f>0.0005*VLOOKUP(A180,Detailed_estimation!$A$6:$AF$179,2,FALSE)</f>
        <v>4214.0209999999997</v>
      </c>
      <c r="O180" s="31">
        <f>0.0001*VLOOKUP(A180,Detailed_estimation!$A$6:$AF$179,2,FALSE)</f>
        <v>842.80420000000004</v>
      </c>
      <c r="P180" s="32"/>
    </row>
    <row r="181" spans="1:16" x14ac:dyDescent="0.35">
      <c r="A181" t="s">
        <v>191</v>
      </c>
      <c r="B181" s="45">
        <f>VLOOKUP(A181,Detailed_estimation!$A$6:$AH$179,33)/1000000</f>
        <v>7522.7833981239128</v>
      </c>
      <c r="C181" s="53">
        <f>IF(VLOOKUP(A181,Detailed_estimation!$A$6:$AH$179,34,FALSE)&gt;0,VLOOKUP(A181,Detailed_estimation!$A$6:$AH$179,34,FALSE),"")</f>
        <v>6.0144309655033569E-2</v>
      </c>
      <c r="D181" s="45">
        <f>VLOOKUP(A181,Detailed_estimation!$A$6:$AJ$179,35)/1000000</f>
        <v>7282.0543293839473</v>
      </c>
      <c r="E181" s="59">
        <f>IF(VLOOKUP(A181,Detailed_estimation!$A$6:$AJ$179,36,FALSE)&gt;0,VLOOKUP(A181,Detailed_estimation!$A$6:$AJ$179,36,FALSE),"")</f>
        <v>5.8219691746072492E-2</v>
      </c>
      <c r="F181" s="10">
        <f>VLOOKUP(A181,Detailed_estimation!$A$6:$AF$179,3, FALSE)</f>
        <v>160040.05182167789</v>
      </c>
      <c r="G181" s="10">
        <f>VLOOKUP(A181,Detailed_estimation!$A$6:$AF$179,5,FALSE)</f>
        <v>289112.56370585429</v>
      </c>
      <c r="H181" s="10">
        <f>VLOOKUP(A181,Detailed_estimation!$A$6:$AF$179,7,FALSE)</f>
        <v>783836.14151956863</v>
      </c>
      <c r="I181" s="10">
        <f>VLOOKUP(A181,Detailed_estimation!$A$6:$AF$179,9,FALSE)</f>
        <v>1445666.058265618</v>
      </c>
      <c r="J181" s="31">
        <f>VLOOKUP(A181,Detailed_estimation!$A$6:$AF$179,11,FALSE)</f>
        <v>3895824.477189478</v>
      </c>
      <c r="K181" s="10">
        <f>0.01*VLOOKUP(A181,Detailed_estimation!$A$6:$AF$179,2,FALSE)</f>
        <v>592397.80000000005</v>
      </c>
      <c r="L181" s="10">
        <f>0.005*VLOOKUP(A181,Detailed_estimation!$A$6:$AF$179,2,FALSE)</f>
        <v>296198.90000000002</v>
      </c>
      <c r="M181" s="10">
        <f>0.001*VLOOKUP(A181,Detailed_estimation!$A$6:$AF$179,2,FALSE)</f>
        <v>59239.78</v>
      </c>
      <c r="N181" s="10">
        <f>0.0005*VLOOKUP(A181,Detailed_estimation!$A$6:$AF$179,2,FALSE)</f>
        <v>29619.89</v>
      </c>
      <c r="O181" s="31">
        <f>0.0001*VLOOKUP(A181,Detailed_estimation!$A$6:$AF$179,2,FALSE)</f>
        <v>5923.9780000000001</v>
      </c>
      <c r="P181" s="32"/>
    </row>
    <row r="182" spans="1:16" x14ac:dyDescent="0.35">
      <c r="A182" t="s">
        <v>192</v>
      </c>
      <c r="B182" s="45">
        <f>VLOOKUP(A182,Detailed_estimation!$A$6:$AH$179,33)/1000000</f>
        <v>486.29169885713384</v>
      </c>
      <c r="C182" s="53" t="str">
        <f>IF(VLOOKUP(A182,Detailed_estimation!$A$6:$AH$179,34,FALSE)&gt;0,VLOOKUP(A182,Detailed_estimation!$A$6:$AH$179,34,FALSE),"")</f>
        <v/>
      </c>
      <c r="D182" s="45">
        <f>VLOOKUP(A182,Detailed_estimation!$A$6:$AJ$179,35)/1000000</f>
        <v>470.73036449370557</v>
      </c>
      <c r="E182" s="59" t="str">
        <f>IF(VLOOKUP(A182,Detailed_estimation!$A$6:$AJ$179,36,FALSE)&gt;0,VLOOKUP(A182,Detailed_estimation!$A$6:$AJ$179,36,FALSE),"")</f>
        <v/>
      </c>
      <c r="F182" s="10">
        <f>VLOOKUP(A182,Detailed_estimation!$A$6:$AF$179,3, FALSE)</f>
        <v>289056.95235232532</v>
      </c>
      <c r="G182" s="10">
        <f>VLOOKUP(A182,Detailed_estimation!$A$6:$AF$179,5,FALSE)</f>
        <v>503977.63669695309</v>
      </c>
      <c r="H182" s="10">
        <f>VLOOKUP(A182,Detailed_estimation!$A$6:$AF$179,7,FALSE)</f>
        <v>1266434.761275687</v>
      </c>
      <c r="I182" s="10">
        <f>VLOOKUP(A182,Detailed_estimation!$A$6:$AF$179,9,FALSE)</f>
        <v>2247213.2539689732</v>
      </c>
      <c r="J182" s="31">
        <f>VLOOKUP(A182,Detailed_estimation!$A$6:$AF$179,11,FALSE)</f>
        <v>5907027.3664768673</v>
      </c>
      <c r="K182" s="10">
        <f>0.01*VLOOKUP(A182,Detailed_estimation!$A$6:$AF$179,2,FALSE)</f>
        <v>39236.840000000004</v>
      </c>
      <c r="L182" s="10">
        <f>0.005*VLOOKUP(A182,Detailed_estimation!$A$6:$AF$179,2,FALSE)</f>
        <v>19618.420000000002</v>
      </c>
      <c r="M182" s="10">
        <f>0.001*VLOOKUP(A182,Detailed_estimation!$A$6:$AF$179,2,FALSE)</f>
        <v>3923.6840000000002</v>
      </c>
      <c r="N182" s="10">
        <f>0.0005*VLOOKUP(A182,Detailed_estimation!$A$6:$AF$179,2,FALSE)</f>
        <v>1961.8420000000001</v>
      </c>
      <c r="O182" s="31">
        <f>0.0001*VLOOKUP(A182,Detailed_estimation!$A$6:$AF$179,2,FALSE)</f>
        <v>392.36840000000001</v>
      </c>
      <c r="P182" s="32"/>
    </row>
    <row r="183" spans="1:16" x14ac:dyDescent="0.35">
      <c r="A183" t="s">
        <v>193</v>
      </c>
      <c r="B183" s="45">
        <f>VLOOKUP(A183,Detailed_estimation!$A$6:$AH$179,33)/1000000</f>
        <v>573.42828609179037</v>
      </c>
      <c r="C183" s="53">
        <f>IF(VLOOKUP(A183,Detailed_estimation!$A$6:$AH$179,34,FALSE)&gt;0,VLOOKUP(A183,Detailed_estimation!$A$6:$AH$179,34,FALSE),"")</f>
        <v>0.11819363523485744</v>
      </c>
      <c r="D183" s="45">
        <f>VLOOKUP(A183,Detailed_estimation!$A$6:$AJ$179,35)/1000000</f>
        <v>555.07858093685309</v>
      </c>
      <c r="E183" s="59">
        <f>IF(VLOOKUP(A183,Detailed_estimation!$A$6:$AJ$179,36,FALSE)&gt;0,VLOOKUP(A183,Detailed_estimation!$A$6:$AJ$179,36,FALSE),"")</f>
        <v>0.11441143890734201</v>
      </c>
      <c r="F183" s="10">
        <f>VLOOKUP(A183,Detailed_estimation!$A$6:$AF$179,3, FALSE)</f>
        <v>50416.075527892513</v>
      </c>
      <c r="G183" s="10">
        <f>VLOOKUP(A183,Detailed_estimation!$A$6:$AF$179,5,FALSE)</f>
        <v>93994.011017202065</v>
      </c>
      <c r="H183" s="10">
        <f>VLOOKUP(A183,Detailed_estimation!$A$6:$AF$179,7,FALSE)</f>
        <v>270952.72624686698</v>
      </c>
      <c r="I183" s="10">
        <f>VLOOKUP(A183,Detailed_estimation!$A$6:$AF$179,9,FALSE)</f>
        <v>514441.60661518318</v>
      </c>
      <c r="J183" s="31">
        <f>VLOOKUP(A183,Detailed_estimation!$A$6:$AF$179,11,FALSE)</f>
        <v>1392505.6399692099</v>
      </c>
      <c r="K183" s="10">
        <f>0.01*VLOOKUP(A183,Detailed_estimation!$A$6:$AF$179,2,FALSE)</f>
        <v>204906.7</v>
      </c>
      <c r="L183" s="10">
        <f>0.005*VLOOKUP(A183,Detailed_estimation!$A$6:$AF$179,2,FALSE)</f>
        <v>102453.35</v>
      </c>
      <c r="M183" s="10">
        <f>0.001*VLOOKUP(A183,Detailed_estimation!$A$6:$AF$179,2,FALSE)</f>
        <v>20490.670000000002</v>
      </c>
      <c r="N183" s="10">
        <f>0.0005*VLOOKUP(A183,Detailed_estimation!$A$6:$AF$179,2,FALSE)</f>
        <v>10245.335000000001</v>
      </c>
      <c r="O183" s="31">
        <f>0.0001*VLOOKUP(A183,Detailed_estimation!$A$6:$AF$179,2,FALSE)</f>
        <v>2049.067</v>
      </c>
      <c r="P183" s="32"/>
    </row>
    <row r="184" spans="1:16" x14ac:dyDescent="0.35">
      <c r="A184" t="s">
        <v>194</v>
      </c>
      <c r="B184" s="45">
        <f>VLOOKUP(A184,Detailed_estimation!$A$6:$AH$179,33)/1000000</f>
        <v>1319.4755532874585</v>
      </c>
      <c r="C184" s="53">
        <f>IF(VLOOKUP(A184,Detailed_estimation!$A$6:$AH$179,34,FALSE)&gt;0,VLOOKUP(A184,Detailed_estimation!$A$6:$AH$179,34,FALSE),"")</f>
        <v>4.9369181340660692E-2</v>
      </c>
      <c r="D184" s="45">
        <f>VLOOKUP(A184,Detailed_estimation!$A$6:$AJ$179,35)/1000000</f>
        <v>1277.2523355822595</v>
      </c>
      <c r="E184" s="59">
        <f>IF(VLOOKUP(A184,Detailed_estimation!$A$6:$AJ$179,36,FALSE)&gt;0,VLOOKUP(A184,Detailed_estimation!$A$6:$AJ$179,36,FALSE),"")</f>
        <v>4.7789367537759544E-2</v>
      </c>
      <c r="F184" s="10">
        <f>VLOOKUP(A184,Detailed_estimation!$A$6:$AF$179,3, FALSE)</f>
        <v>67127.763706952057</v>
      </c>
      <c r="G184" s="10">
        <f>VLOOKUP(A184,Detailed_estimation!$A$6:$AF$179,5,FALSE)</f>
        <v>109854.3224942619</v>
      </c>
      <c r="H184" s="10">
        <f>VLOOKUP(A184,Detailed_estimation!$A$6:$AF$179,7,FALSE)</f>
        <v>240260.13611532451</v>
      </c>
      <c r="I184" s="10">
        <f>VLOOKUP(A184,Detailed_estimation!$A$6:$AF$179,9,FALSE)</f>
        <v>394151.36945770052</v>
      </c>
      <c r="J184" s="31">
        <f>VLOOKUP(A184,Detailed_estimation!$A$6:$AF$179,11,FALSE)</f>
        <v>960236.21082806308</v>
      </c>
      <c r="K184" s="10">
        <f>0.01*VLOOKUP(A184,Detailed_estimation!$A$6:$AF$179,2,FALSE)</f>
        <v>318177.48</v>
      </c>
      <c r="L184" s="10">
        <f>0.005*VLOOKUP(A184,Detailed_estimation!$A$6:$AF$179,2,FALSE)</f>
        <v>159088.74</v>
      </c>
      <c r="M184" s="10">
        <f>0.001*VLOOKUP(A184,Detailed_estimation!$A$6:$AF$179,2,FALSE)</f>
        <v>31817.748</v>
      </c>
      <c r="N184" s="10">
        <f>0.0005*VLOOKUP(A184,Detailed_estimation!$A$6:$AF$179,2,FALSE)</f>
        <v>15908.874</v>
      </c>
      <c r="O184" s="31">
        <f>0.0001*VLOOKUP(A184,Detailed_estimation!$A$6:$AF$179,2,FALSE)</f>
        <v>3181.7748000000001</v>
      </c>
      <c r="P184" s="32"/>
    </row>
    <row r="185" spans="1:16" x14ac:dyDescent="0.35">
      <c r="A185" t="s">
        <v>195</v>
      </c>
      <c r="B185" s="45">
        <f>VLOOKUP(A185,Detailed_estimation!$A$6:$AH$179,33)/1000000</f>
        <v>14623.93147231657</v>
      </c>
      <c r="C185" s="53" t="str">
        <f>IF(VLOOKUP(A185,Detailed_estimation!$A$6:$AH$179,34,FALSE)&gt;0,VLOOKUP(A185,Detailed_estimation!$A$6:$AH$179,34,FALSE),"")</f>
        <v/>
      </c>
      <c r="D185" s="45">
        <f>VLOOKUP(A185,Detailed_estimation!$A$6:$AJ$179,35)/1000000</f>
        <v>14155.965665202441</v>
      </c>
      <c r="E185" s="59" t="str">
        <f>IF(VLOOKUP(A185,Detailed_estimation!$A$6:$AJ$179,36,FALSE)&gt;0,VLOOKUP(A185,Detailed_estimation!$A$6:$AJ$179,36,FALSE),"")</f>
        <v/>
      </c>
      <c r="F185" s="10">
        <f>VLOOKUP(A185,Detailed_estimation!$A$6:$AF$179,3, FALSE)</f>
        <v>2849646.3713927302</v>
      </c>
      <c r="G185" s="10">
        <f>VLOOKUP(A185,Detailed_estimation!$A$6:$AF$179,5,FALSE)</f>
        <v>5665281.033168586</v>
      </c>
      <c r="H185" s="10">
        <f>VLOOKUP(A185,Detailed_estimation!$A$6:$AF$179,7,FALSE)</f>
        <v>18619600.259570811</v>
      </c>
      <c r="I185" s="10">
        <f>VLOOKUP(A185,Detailed_estimation!$A$6:$AF$179,9,FALSE)</f>
        <v>36727666.671990633</v>
      </c>
      <c r="J185" s="31">
        <f>VLOOKUP(A185,Detailed_estimation!$A$6:$AF$179,11,FALSE)</f>
        <v>97514585.222515211</v>
      </c>
      <c r="K185" s="10">
        <f>0.01*VLOOKUP(A185,Detailed_estimation!$A$6:$AF$179,2,FALSE)</f>
        <v>76810.64</v>
      </c>
      <c r="L185" s="10">
        <f>0.005*VLOOKUP(A185,Detailed_estimation!$A$6:$AF$179,2,FALSE)</f>
        <v>38405.32</v>
      </c>
      <c r="M185" s="10">
        <f>0.001*VLOOKUP(A185,Detailed_estimation!$A$6:$AF$179,2,FALSE)</f>
        <v>7681.0640000000003</v>
      </c>
      <c r="N185" s="10">
        <f>0.0005*VLOOKUP(A185,Detailed_estimation!$A$6:$AF$179,2,FALSE)</f>
        <v>3840.5320000000002</v>
      </c>
      <c r="O185" s="31">
        <f>0.0001*VLOOKUP(A185,Detailed_estimation!$A$6:$AF$179,2,FALSE)</f>
        <v>768.10640000000001</v>
      </c>
      <c r="P185" s="32"/>
    </row>
    <row r="186" spans="1:16" x14ac:dyDescent="0.35">
      <c r="A186" t="s">
        <v>196</v>
      </c>
      <c r="B186" s="45">
        <f>VLOOKUP(A186,Detailed_estimation!$A$6:$AH$179,33)/1000000</f>
        <v>32330.130185427559</v>
      </c>
      <c r="C186" s="53">
        <f>IF(VLOOKUP(A186,Detailed_estimation!$A$6:$AH$179,34,FALSE)&gt;0,VLOOKUP(A186,Detailed_estimation!$A$6:$AH$179,34,FALSE),"")</f>
        <v>3.9715476041403262E-2</v>
      </c>
      <c r="D186" s="45">
        <f>VLOOKUP(A186,Detailed_estimation!$A$6:$AJ$179,35)/1000000</f>
        <v>31295.566019493879</v>
      </c>
      <c r="E186" s="59">
        <f>IF(VLOOKUP(A186,Detailed_estimation!$A$6:$AJ$179,36,FALSE)&gt;0,VLOOKUP(A186,Detailed_estimation!$A$6:$AJ$179,36,FALSE),"")</f>
        <v>3.8444580808078353E-2</v>
      </c>
      <c r="F186" s="10">
        <f>VLOOKUP(A186,Detailed_estimation!$A$6:$AF$179,3, FALSE)</f>
        <v>2953340.6323680822</v>
      </c>
      <c r="G186" s="10">
        <f>VLOOKUP(A186,Detailed_estimation!$A$6:$AF$179,5,FALSE)</f>
        <v>4278622.2003769781</v>
      </c>
      <c r="H186" s="10">
        <f>VLOOKUP(A186,Detailed_estimation!$A$6:$AF$179,7,FALSE)</f>
        <v>6930394.6275746832</v>
      </c>
      <c r="I186" s="10">
        <f>VLOOKUP(A186,Detailed_estimation!$A$6:$AF$179,9,FALSE)</f>
        <v>10020613.06862315</v>
      </c>
      <c r="J186" s="31">
        <f>VLOOKUP(A186,Detailed_estimation!$A$6:$AF$179,11,FALSE)</f>
        <v>20955000.868012249</v>
      </c>
      <c r="K186" s="10">
        <f>0.01*VLOOKUP(A186,Detailed_estimation!$A$6:$AF$179,2,FALSE)</f>
        <v>517381.96</v>
      </c>
      <c r="L186" s="10">
        <f>0.005*VLOOKUP(A186,Detailed_estimation!$A$6:$AF$179,2,FALSE)</f>
        <v>258690.98</v>
      </c>
      <c r="M186" s="10">
        <f>0.001*VLOOKUP(A186,Detailed_estimation!$A$6:$AF$179,2,FALSE)</f>
        <v>51738.196000000004</v>
      </c>
      <c r="N186" s="10">
        <f>0.0005*VLOOKUP(A186,Detailed_estimation!$A$6:$AF$179,2,FALSE)</f>
        <v>25869.098000000002</v>
      </c>
      <c r="O186" s="31">
        <f>0.0001*VLOOKUP(A186,Detailed_estimation!$A$6:$AF$179,2,FALSE)</f>
        <v>5173.8195999999998</v>
      </c>
      <c r="P186" s="32"/>
    </row>
    <row r="187" spans="1:16" x14ac:dyDescent="0.35">
      <c r="A187" t="s">
        <v>197</v>
      </c>
      <c r="B187" s="45">
        <f>VLOOKUP(A187,Detailed_estimation!$A$6:$AH$179,33)/1000000</f>
        <v>704396.19134431053</v>
      </c>
      <c r="C187" s="53">
        <f>IF(VLOOKUP(A187,Detailed_estimation!$A$6:$AH$179,34,FALSE)&gt;0,VLOOKUP(A187,Detailed_estimation!$A$6:$AH$179,34,FALSE),"")</f>
        <v>0.21928825040639718</v>
      </c>
      <c r="D187" s="45">
        <f>VLOOKUP(A187,Detailed_estimation!$A$6:$AJ$179,35)/1000000</f>
        <v>681855.51322129264</v>
      </c>
      <c r="E187" s="59">
        <f>IF(VLOOKUP(A187,Detailed_estimation!$A$6:$AJ$179,36,FALSE)&gt;0,VLOOKUP(A187,Detailed_estimation!$A$6:$AJ$179,36,FALSE),"")</f>
        <v>0.21227102639339246</v>
      </c>
      <c r="F187" s="10">
        <f>VLOOKUP(A187,Detailed_estimation!$A$6:$AF$179,3, FALSE)</f>
        <v>4889452</v>
      </c>
      <c r="G187" s="10">
        <f>VLOOKUP(A187,Detailed_estimation!$A$6:$AF$179,5,FALSE)</f>
        <v>8566229</v>
      </c>
      <c r="H187" s="10">
        <f>VLOOKUP(A187,Detailed_estimation!$A$6:$AF$179,7,FALSE)</f>
        <v>22920322</v>
      </c>
      <c r="I187" s="10">
        <f>VLOOKUP(A187,Detailed_estimation!$A$6:$AF$179,9,FALSE)</f>
        <v>42455532</v>
      </c>
      <c r="J187" s="31">
        <f>VLOOKUP(A187,Detailed_estimation!$A$6:$AF$179,11,FALSE)</f>
        <v>123830368</v>
      </c>
      <c r="K187" s="10">
        <f>0.01*VLOOKUP(A187,Detailed_estimation!$A$6:$AF$179,2,FALSE)</f>
        <v>2512327.04</v>
      </c>
      <c r="L187" s="10">
        <f>0.005*VLOOKUP(A187,Detailed_estimation!$A$6:$AF$179,2,FALSE)</f>
        <v>1256163.52</v>
      </c>
      <c r="M187" s="10">
        <f>0.001*VLOOKUP(A187,Detailed_estimation!$A$6:$AF$179,2,FALSE)</f>
        <v>251232.704</v>
      </c>
      <c r="N187" s="10">
        <f>0.0005*VLOOKUP(A187,Detailed_estimation!$A$6:$AF$179,2,FALSE)</f>
        <v>125616.352</v>
      </c>
      <c r="O187" s="31">
        <f>0.0001*VLOOKUP(A187,Detailed_estimation!$A$6:$AF$179,2,FALSE)</f>
        <v>25123.270400000001</v>
      </c>
      <c r="P187" s="32"/>
    </row>
    <row r="188" spans="1:16" x14ac:dyDescent="0.35">
      <c r="A188" t="s">
        <v>198</v>
      </c>
      <c r="B188" s="45">
        <f>VLOOKUP(A188,Detailed_estimation!$A$6:$AH$179,33)/1000000</f>
        <v>491.5705009664519</v>
      </c>
      <c r="C188" s="53">
        <f>IF(VLOOKUP(A188,Detailed_estimation!$A$6:$AH$179,34,FALSE)&gt;0,VLOOKUP(A188,Detailed_estimation!$A$6:$AH$179,34,FALSE),"")</f>
        <v>3.7570670006412239E-2</v>
      </c>
      <c r="D188" s="45">
        <f>VLOOKUP(A188,Detailed_estimation!$A$6:$AJ$179,35)/1000000</f>
        <v>475.84024493552539</v>
      </c>
      <c r="E188" s="59">
        <f>IF(VLOOKUP(A188,Detailed_estimation!$A$6:$AJ$179,36,FALSE)&gt;0,VLOOKUP(A188,Detailed_estimation!$A$6:$AJ$179,36,FALSE),"")</f>
        <v>3.6368408566207044E-2</v>
      </c>
      <c r="F188" s="10">
        <f>VLOOKUP(A188,Detailed_estimation!$A$6:$AF$179,3, FALSE)</f>
        <v>1024046.646819273</v>
      </c>
      <c r="G188" s="10">
        <f>VLOOKUP(A188,Detailed_estimation!$A$6:$AF$179,5,FALSE)</f>
        <v>1753538.7775677601</v>
      </c>
      <c r="H188" s="10">
        <f>VLOOKUP(A188,Detailed_estimation!$A$6:$AF$179,7,FALSE)</f>
        <v>4228991.6483803215</v>
      </c>
      <c r="I188" s="10">
        <f>VLOOKUP(A188,Detailed_estimation!$A$6:$AF$179,9,FALSE)</f>
        <v>7347165.5507592503</v>
      </c>
      <c r="J188" s="31">
        <f>VLOOKUP(A188,Detailed_estimation!$A$6:$AF$179,11,FALSE)</f>
        <v>19186834.3117381</v>
      </c>
      <c r="K188" s="10">
        <f>0.01*VLOOKUP(A188,Detailed_estimation!$A$6:$AF$179,2,FALSE)</f>
        <v>25282.190000000002</v>
      </c>
      <c r="L188" s="10">
        <f>0.005*VLOOKUP(A188,Detailed_estimation!$A$6:$AF$179,2,FALSE)</f>
        <v>12641.095000000001</v>
      </c>
      <c r="M188" s="10">
        <f>0.001*VLOOKUP(A188,Detailed_estimation!$A$6:$AF$179,2,FALSE)</f>
        <v>2528.2190000000001</v>
      </c>
      <c r="N188" s="10">
        <f>0.0005*VLOOKUP(A188,Detailed_estimation!$A$6:$AF$179,2,FALSE)</f>
        <v>1264.1095</v>
      </c>
      <c r="O188" s="31">
        <f>0.0001*VLOOKUP(A188,Detailed_estimation!$A$6:$AF$179,2,FALSE)</f>
        <v>252.8219</v>
      </c>
      <c r="P188" s="32"/>
    </row>
    <row r="189" spans="1:16" x14ac:dyDescent="0.35">
      <c r="A189" t="s">
        <v>199</v>
      </c>
      <c r="B189" s="45">
        <f>VLOOKUP(A189,Detailed_estimation!$A$6:$AH$179,33)/1000000</f>
        <v>718.31991114746222</v>
      </c>
      <c r="C189" s="53" t="str">
        <f>IF(VLOOKUP(A189,Detailed_estimation!$A$6:$AH$179,34,FALSE)&gt;0,VLOOKUP(A189,Detailed_estimation!$A$6:$AH$179,34,FALSE),"")</f>
        <v/>
      </c>
      <c r="D189" s="45">
        <f>VLOOKUP(A189,Detailed_estimation!$A$6:$AJ$179,35)/1000000</f>
        <v>695.33367399074336</v>
      </c>
      <c r="E189" s="59" t="str">
        <f>IF(VLOOKUP(A189,Detailed_estimation!$A$6:$AJ$179,36,FALSE)&gt;0,VLOOKUP(A189,Detailed_estimation!$A$6:$AJ$179,36,FALSE),"")</f>
        <v/>
      </c>
      <c r="F189" s="10">
        <f>VLOOKUP(A189,Detailed_estimation!$A$6:$AF$179,3, FALSE)</f>
        <v>91192.776337644915</v>
      </c>
      <c r="G189" s="10">
        <f>VLOOKUP(A189,Detailed_estimation!$A$6:$AF$179,5,FALSE)</f>
        <v>153952.33121160229</v>
      </c>
      <c r="H189" s="10">
        <f>VLOOKUP(A189,Detailed_estimation!$A$6:$AF$179,7,FALSE)</f>
        <v>361628.41657385818</v>
      </c>
      <c r="I189" s="10">
        <f>VLOOKUP(A189,Detailed_estimation!$A$6:$AF$179,9,FALSE)</f>
        <v>618927.94298968359</v>
      </c>
      <c r="J189" s="31">
        <f>VLOOKUP(A189,Detailed_estimation!$A$6:$AF$179,11,FALSE)</f>
        <v>1606166.3242984391</v>
      </c>
      <c r="K189" s="10">
        <f>0.01*VLOOKUP(A189,Detailed_estimation!$A$6:$AF$179,2,FALSE)</f>
        <v>215412.84</v>
      </c>
      <c r="L189" s="10">
        <f>0.005*VLOOKUP(A189,Detailed_estimation!$A$6:$AF$179,2,FALSE)</f>
        <v>107706.42</v>
      </c>
      <c r="M189" s="10">
        <f>0.001*VLOOKUP(A189,Detailed_estimation!$A$6:$AF$179,2,FALSE)</f>
        <v>21541.284</v>
      </c>
      <c r="N189" s="10">
        <f>0.0005*VLOOKUP(A189,Detailed_estimation!$A$6:$AF$179,2,FALSE)</f>
        <v>10770.642</v>
      </c>
      <c r="O189" s="31">
        <f>0.0001*VLOOKUP(A189,Detailed_estimation!$A$6:$AF$179,2,FALSE)</f>
        <v>2154.1284000000001</v>
      </c>
      <c r="P189" s="32"/>
    </row>
    <row r="190" spans="1:16" x14ac:dyDescent="0.35">
      <c r="A190" t="s">
        <v>200</v>
      </c>
      <c r="B190" s="76" t="s">
        <v>201</v>
      </c>
      <c r="C190" s="77"/>
      <c r="D190" s="78"/>
      <c r="E190" s="59" t="str">
        <f>IF(VLOOKUP(A190,Detailed_estimation!$A$6:$AJ$179,36,FALSE)&gt;0,VLOOKUP(A190,Detailed_estimation!$A$6:$AJ$179,36,FALSE),"")</f>
        <v/>
      </c>
      <c r="F190" s="10"/>
      <c r="G190" s="10"/>
      <c r="H190" s="10"/>
      <c r="I190" s="10"/>
      <c r="J190" s="31"/>
      <c r="K190" s="10"/>
      <c r="L190" s="10"/>
      <c r="M190" s="10"/>
      <c r="N190" s="10"/>
      <c r="O190" s="31"/>
      <c r="P190" s="32"/>
    </row>
    <row r="191" spans="1:16" x14ac:dyDescent="0.35">
      <c r="A191" t="s">
        <v>202</v>
      </c>
      <c r="B191" s="45">
        <f>VLOOKUP(A191,Detailed_estimation!$A$6:$AH$179,33)/1000000</f>
        <v>3805.7242060931226</v>
      </c>
      <c r="C191" s="53">
        <f>IF(VLOOKUP(A191,Detailed_estimation!$A$6:$AH$179,34,FALSE)&gt;0,VLOOKUP(A191,Detailed_estimation!$A$6:$AH$179,34,FALSE),"")</f>
        <v>6.8578104300329443E-2</v>
      </c>
      <c r="D191" s="45">
        <f>IF(VLOOKUP(A191,Detailed_estimation!$A$6:$AJ$179,35)/1000000&gt;0,VLOOKUP(A191,Detailed_estimation!$A$6:$AJ$179,35)/1000000,"")</f>
        <v>3683.9410314981424</v>
      </c>
      <c r="E191" s="59">
        <f>IF(VLOOKUP(A191,Detailed_estimation!$A$6:$AJ$179,36,FALSE)&gt;0,VLOOKUP(A191,Detailed_estimation!$A$6:$AJ$179,36,FALSE),"")</f>
        <v>6.638360496271889E-2</v>
      </c>
      <c r="F191" s="10">
        <f>VLOOKUP(A191,Detailed_estimation!$A$6:$AF$179,3, FALSE)</f>
        <v>126612.4879397668</v>
      </c>
      <c r="G191" s="10">
        <f>VLOOKUP(A191,Detailed_estimation!$A$6:$AF$179,5,FALSE)</f>
        <v>212496.07892154311</v>
      </c>
      <c r="H191" s="10">
        <f>VLOOKUP(A191,Detailed_estimation!$A$6:$AF$179,7,FALSE)</f>
        <v>483838.72804221092</v>
      </c>
      <c r="I191" s="10">
        <f>VLOOKUP(A191,Detailed_estimation!$A$6:$AF$179,9,FALSE)</f>
        <v>816224.08630405483</v>
      </c>
      <c r="J191" s="31">
        <f>VLOOKUP(A191,Detailed_estimation!$A$6:$AF$179,11,FALSE)</f>
        <v>2066329.437024392</v>
      </c>
      <c r="K191" s="10">
        <f>0.01*VLOOKUP(A191,Detailed_estimation!$A$6:$AF$179,2,FALSE)</f>
        <v>692265.52</v>
      </c>
      <c r="L191" s="10">
        <f>0.005*VLOOKUP(A191,Detailed_estimation!$A$6:$AF$179,2,FALSE)</f>
        <v>346132.76</v>
      </c>
      <c r="M191" s="10">
        <f>0.001*VLOOKUP(A191,Detailed_estimation!$A$6:$AF$179,2,FALSE)</f>
        <v>69226.551999999996</v>
      </c>
      <c r="N191" s="10">
        <f>0.0005*VLOOKUP(A191,Detailed_estimation!$A$6:$AF$179,2,FALSE)</f>
        <v>34613.275999999998</v>
      </c>
      <c r="O191" s="31">
        <f>0.0001*VLOOKUP(A191,Detailed_estimation!$A$6:$AF$179,2,FALSE)</f>
        <v>6922.6552000000001</v>
      </c>
      <c r="P191" s="32"/>
    </row>
    <row r="192" spans="1:16" x14ac:dyDescent="0.35">
      <c r="A192" t="s">
        <v>203</v>
      </c>
      <c r="B192" s="45">
        <f>VLOOKUP(A192,Detailed_estimation!$A$6:$AH$179,33)/1000000</f>
        <v>59.817167108244149</v>
      </c>
      <c r="C192" s="53" t="str">
        <f>IF(VLOOKUP(A192,Detailed_estimation!$A$6:$AH$179,34,FALSE)&gt;0,VLOOKUP(A192,Detailed_estimation!$A$6:$AH$179,34,FALSE),"")</f>
        <v/>
      </c>
      <c r="D192" s="45">
        <f>IF(VLOOKUP(A192,Detailed_estimation!$A$6:$AJ$179,35)/1000000&gt;0,VLOOKUP(A192,Detailed_estimation!$A$6:$AJ$179,35)/1000000,"")</f>
        <v>57.903017760780337</v>
      </c>
      <c r="E192" s="59" t="str">
        <f>IF(VLOOKUP(A192,Detailed_estimation!$A$6:$AJ$179,36,FALSE)&gt;0,VLOOKUP(A192,Detailed_estimation!$A$6:$AJ$179,36,FALSE),"")</f>
        <v/>
      </c>
      <c r="F192" s="10">
        <f>VLOOKUP(A192,Detailed_estimation!$A$6:$AF$179,3, FALSE)</f>
        <v>8059.2491108749618</v>
      </c>
      <c r="G192" s="10">
        <f>VLOOKUP(A192,Detailed_estimation!$A$6:$AF$179,5,FALSE)</f>
        <v>14172.844704384641</v>
      </c>
      <c r="H192" s="10">
        <f>VLOOKUP(A192,Detailed_estimation!$A$6:$AF$179,7,FALSE)</f>
        <v>35944.18576714809</v>
      </c>
      <c r="I192" s="10">
        <f>VLOOKUP(A192,Detailed_estimation!$A$6:$AF$179,9,FALSE)</f>
        <v>64868.89010443673</v>
      </c>
      <c r="J192" s="31">
        <f>VLOOKUP(A192,Detailed_estimation!$A$6:$AF$179,11,FALSE)</f>
        <v>171059.58522944531</v>
      </c>
      <c r="K192" s="10">
        <f>0.01*VLOOKUP(A192,Detailed_estimation!$A$6:$AF$179,2,FALSE)</f>
        <v>167387.05000000002</v>
      </c>
      <c r="L192" s="10">
        <f>0.005*VLOOKUP(A192,Detailed_estimation!$A$6:$AF$179,2,FALSE)</f>
        <v>83693.525000000009</v>
      </c>
      <c r="M192" s="10">
        <f>0.001*VLOOKUP(A192,Detailed_estimation!$A$6:$AF$179,2,FALSE)</f>
        <v>16738.705000000002</v>
      </c>
      <c r="N192" s="10">
        <f>0.0005*VLOOKUP(A192,Detailed_estimation!$A$6:$AF$179,2,FALSE)</f>
        <v>8369.3525000000009</v>
      </c>
      <c r="O192" s="31">
        <f>0.0001*VLOOKUP(A192,Detailed_estimation!$A$6:$AF$179,2,FALSE)</f>
        <v>1673.8705</v>
      </c>
      <c r="P192" s="32"/>
    </row>
    <row r="193" spans="1:16" x14ac:dyDescent="0.35">
      <c r="A193" t="s">
        <v>204</v>
      </c>
      <c r="B193" s="45">
        <f>VLOOKUP(A193,Detailed_estimation!$A$6:$AH$179,33)/1000000</f>
        <v>314.64914256340973</v>
      </c>
      <c r="C193" s="53" t="str">
        <f>IF(VLOOKUP(A193,Detailed_estimation!$A$6:$AH$179,34,FALSE)&gt;0,VLOOKUP(A193,Detailed_estimation!$A$6:$AH$179,34,FALSE),"")</f>
        <v/>
      </c>
      <c r="D193" s="45">
        <f>IF(VLOOKUP(A193,Detailed_estimation!$A$6:$AJ$179,35)/1000000&gt;0,VLOOKUP(A193,Detailed_estimation!$A$6:$AJ$179,35)/1000000,"")</f>
        <v>304.58037000138063</v>
      </c>
      <c r="E193" s="59" t="str">
        <f>IF(VLOOKUP(A193,Detailed_estimation!$A$6:$AJ$179,36,FALSE)&gt;0,VLOOKUP(A193,Detailed_estimation!$A$6:$AJ$179,36,FALSE),"")</f>
        <v/>
      </c>
      <c r="F193" s="10">
        <f>VLOOKUP(A193,Detailed_estimation!$A$6:$AF$179,3, FALSE)</f>
        <v>48908.683630427629</v>
      </c>
      <c r="G193" s="10">
        <f>VLOOKUP(A193,Detailed_estimation!$A$6:$AF$179,5,FALSE)</f>
        <v>99045.493325459596</v>
      </c>
      <c r="H193" s="10">
        <f>VLOOKUP(A193,Detailed_estimation!$A$6:$AF$179,7,FALSE)</f>
        <v>339122.17302515468</v>
      </c>
      <c r="I193" s="10">
        <f>VLOOKUP(A193,Detailed_estimation!$A$6:$AF$179,9,FALSE)</f>
        <v>669758.54785597161</v>
      </c>
      <c r="J193" s="31">
        <f>VLOOKUP(A193,Detailed_estimation!$A$6:$AF$179,11,FALSE)</f>
        <v>1771099.068512711</v>
      </c>
      <c r="K193" s="10">
        <f>0.01*VLOOKUP(A193,Detailed_estimation!$A$6:$AF$179,2,FALSE)</f>
        <v>92050.22</v>
      </c>
      <c r="L193" s="10">
        <f>0.005*VLOOKUP(A193,Detailed_estimation!$A$6:$AF$179,2,FALSE)</f>
        <v>46025.11</v>
      </c>
      <c r="M193" s="10">
        <f>0.001*VLOOKUP(A193,Detailed_estimation!$A$6:$AF$179,2,FALSE)</f>
        <v>9205.0220000000008</v>
      </c>
      <c r="N193" s="10">
        <f>0.0005*VLOOKUP(A193,Detailed_estimation!$A$6:$AF$179,2,FALSE)</f>
        <v>4602.5110000000004</v>
      </c>
      <c r="O193" s="31">
        <f>0.0001*VLOOKUP(A193,Detailed_estimation!$A$6:$AF$179,2,FALSE)</f>
        <v>920.50220000000002</v>
      </c>
      <c r="P193" s="32"/>
    </row>
    <row r="194" spans="1:16" x14ac:dyDescent="0.35">
      <c r="A194" t="s">
        <v>205</v>
      </c>
      <c r="B194" s="45">
        <f>VLOOKUP(A194,Detailed_estimation!$A$6:$AH$179,33)/1000000</f>
        <v>75.525179446465941</v>
      </c>
      <c r="C194" s="53" t="str">
        <f>IF(VLOOKUP(A194,Detailed_estimation!$A$6:$AH$179,34,FALSE)&gt;0,VLOOKUP(A194,Detailed_estimation!$A$6:$AH$179,34,FALSE),"")</f>
        <v/>
      </c>
      <c r="D194" s="45">
        <f>IF(VLOOKUP(A194,Detailed_estimation!$A$6:$AJ$179,35)/1000000&gt;0,VLOOKUP(A194,Detailed_estimation!$A$6:$AJ$179,35)/1000000,"")</f>
        <v>73.10837370417903</v>
      </c>
      <c r="E194" s="64" t="str">
        <f>IF(VLOOKUP(A194,Detailed_estimation!$A$6:$AJ$179,36,FALSE)&gt;0,VLOOKUP(A194,Detailed_estimation!$A$6:$AJ$179,36,FALSE),"")</f>
        <v/>
      </c>
      <c r="F194" s="10">
        <f>VLOOKUP(A194,Detailed_estimation!$A$6:$AF$179,3, FALSE)</f>
        <v>16414.926576128961</v>
      </c>
      <c r="G194" s="10">
        <f>VLOOKUP(A194,Detailed_estimation!$A$6:$AF$179,5,FALSE)</f>
        <v>31118.977586397261</v>
      </c>
      <c r="H194" s="10">
        <f>VLOOKUP(A194,Detailed_estimation!$A$6:$AF$179,7,FALSE)</f>
        <v>92668.247764160318</v>
      </c>
      <c r="I194" s="10">
        <f>VLOOKUP(A194,Detailed_estimation!$A$6:$AF$179,9,FALSE)</f>
        <v>178076.5198189246</v>
      </c>
      <c r="J194" s="31">
        <f>VLOOKUP(A194,Detailed_estimation!$A$6:$AF$179,11,FALSE)</f>
        <v>477179.28673953848</v>
      </c>
      <c r="K194" s="10">
        <f>0.01*VLOOKUP(A194,Detailed_estimation!$A$6:$AF$179,2,FALSE)</f>
        <v>78900.14</v>
      </c>
      <c r="L194" s="10">
        <f>0.005*VLOOKUP(A194,Detailed_estimation!$A$6:$AF$179,2,FALSE)</f>
        <v>39450.07</v>
      </c>
      <c r="M194" s="10">
        <f>0.001*VLOOKUP(A194,Detailed_estimation!$A$6:$AF$179,2,FALSE)</f>
        <v>7890.0140000000001</v>
      </c>
      <c r="N194" s="10">
        <f>0.0005*VLOOKUP(A194,Detailed_estimation!$A$6:$AF$179,2,FALSE)</f>
        <v>3945.0070000000001</v>
      </c>
      <c r="O194" s="31">
        <f>0.0001*VLOOKUP(A194,Detailed_estimation!$A$6:$AF$179,2,FALSE)</f>
        <v>789.00139999999999</v>
      </c>
      <c r="P194" s="32"/>
    </row>
    <row r="195" spans="1:16" x14ac:dyDescent="0.35">
      <c r="B195" s="44"/>
      <c r="C195" s="53"/>
      <c r="D195" s="53"/>
      <c r="E195" s="62"/>
      <c r="F195" s="10"/>
      <c r="G195" s="10"/>
      <c r="H195" s="10"/>
      <c r="I195" s="10"/>
      <c r="J195" s="31"/>
      <c r="K195" s="10"/>
      <c r="L195" s="10"/>
      <c r="M195" s="10"/>
      <c r="N195" s="10"/>
      <c r="O195" s="31"/>
      <c r="P195" s="32"/>
    </row>
    <row r="196" spans="1:16" s="4" customFormat="1" x14ac:dyDescent="0.35">
      <c r="A196" s="4" t="s">
        <v>206</v>
      </c>
      <c r="B196" s="46">
        <f>SUM(B21:B194)</f>
        <v>2154658.6420803969</v>
      </c>
      <c r="C196" s="54">
        <f>AVERAGE(C21:C194)</f>
        <v>7.245809199703733E-2</v>
      </c>
      <c r="D196" s="46">
        <f>SUM(D21:D194)</f>
        <v>2085709.5655338222</v>
      </c>
      <c r="E196" s="63">
        <f>AVERAGE(E21:E194)</f>
        <v>7.0139433053132152E-2</v>
      </c>
      <c r="J196" s="61"/>
      <c r="K196" s="26">
        <f>SUM(K21:K194)</f>
        <v>53051601.760000013</v>
      </c>
      <c r="L196" s="26">
        <f>SUM(L21:L194)</f>
        <v>26525800.880000006</v>
      </c>
      <c r="M196" s="26">
        <f>SUM(M21:M194)</f>
        <v>5305160.175999999</v>
      </c>
      <c r="N196" s="26">
        <f>SUM(N21:N194)</f>
        <v>2652580.0879999995</v>
      </c>
      <c r="O196" s="60">
        <f>SUM(O21:O194)</f>
        <v>530516.0175999999</v>
      </c>
      <c r="P196" s="34"/>
    </row>
    <row r="197" spans="1:16" x14ac:dyDescent="0.35">
      <c r="B197" s="10"/>
      <c r="C197" s="10"/>
      <c r="D197" s="10"/>
      <c r="E197" s="10"/>
      <c r="F197" s="10"/>
      <c r="G197" s="10"/>
      <c r="H197" s="10"/>
      <c r="I197" s="10"/>
      <c r="J197" s="10"/>
      <c r="K197" s="10"/>
      <c r="L197" s="10"/>
      <c r="M197" s="10"/>
      <c r="N197" s="10"/>
    </row>
    <row r="198" spans="1:16" x14ac:dyDescent="0.35">
      <c r="B198" s="10"/>
      <c r="C198" s="10"/>
      <c r="D198" s="10"/>
      <c r="E198" s="10"/>
      <c r="F198" s="10"/>
      <c r="G198" s="10"/>
      <c r="H198" s="10"/>
      <c r="I198" s="10"/>
      <c r="J198" s="10"/>
      <c r="K198" s="10"/>
      <c r="L198" s="10"/>
      <c r="M198" s="10"/>
      <c r="N198" s="10"/>
    </row>
    <row r="199" spans="1:16" x14ac:dyDescent="0.35">
      <c r="B199" s="10"/>
      <c r="C199" s="10"/>
      <c r="D199" s="10"/>
      <c r="E199" s="10"/>
      <c r="F199" s="10"/>
      <c r="G199" s="10"/>
      <c r="H199" s="10"/>
      <c r="I199" s="10"/>
      <c r="J199" s="10"/>
      <c r="K199" s="10"/>
      <c r="L199" s="10"/>
      <c r="M199" s="10"/>
      <c r="N199" s="10"/>
    </row>
    <row r="200" spans="1:16" x14ac:dyDescent="0.35">
      <c r="B200" s="10"/>
      <c r="C200" s="10"/>
      <c r="D200" s="10"/>
      <c r="E200" s="10"/>
      <c r="F200" s="10"/>
      <c r="G200" s="10"/>
      <c r="H200" s="10"/>
      <c r="I200" s="10"/>
      <c r="J200" s="10"/>
      <c r="K200" s="10"/>
      <c r="L200" s="10"/>
      <c r="M200" s="10"/>
      <c r="N200" s="10"/>
    </row>
    <row r="201" spans="1:16" x14ac:dyDescent="0.35">
      <c r="B201" s="10"/>
      <c r="C201" s="10"/>
      <c r="D201" s="10"/>
      <c r="E201" s="10"/>
      <c r="F201" s="10"/>
      <c r="G201" s="10"/>
      <c r="H201" s="10"/>
      <c r="I201" s="10"/>
      <c r="J201" s="10"/>
      <c r="K201" s="10"/>
      <c r="L201" s="10"/>
      <c r="M201" s="10"/>
      <c r="N201" s="10"/>
    </row>
    <row r="202" spans="1:16" x14ac:dyDescent="0.35">
      <c r="B202" s="10"/>
      <c r="C202" s="10"/>
      <c r="D202" s="10"/>
      <c r="E202" s="10"/>
      <c r="F202" s="10"/>
      <c r="G202" s="10"/>
      <c r="H202" s="10"/>
      <c r="I202" s="10"/>
      <c r="J202" s="10"/>
      <c r="K202" s="10"/>
      <c r="L202" s="10"/>
      <c r="M202" s="10"/>
      <c r="N202" s="10"/>
    </row>
    <row r="203" spans="1:16" x14ac:dyDescent="0.35">
      <c r="B203" s="10"/>
      <c r="C203" s="10"/>
      <c r="D203" s="10"/>
      <c r="E203" s="10"/>
      <c r="F203" s="10"/>
      <c r="G203" s="10"/>
      <c r="H203" s="10"/>
      <c r="I203" s="10"/>
      <c r="J203" s="10"/>
      <c r="K203" s="10"/>
      <c r="L203" s="10"/>
      <c r="M203" s="10"/>
      <c r="N203" s="10"/>
    </row>
    <row r="204" spans="1:16" x14ac:dyDescent="0.35">
      <c r="B204" s="10"/>
      <c r="C204" s="10"/>
      <c r="D204" s="10"/>
      <c r="E204" s="10"/>
      <c r="F204" s="10"/>
      <c r="G204" s="10"/>
      <c r="H204" s="10"/>
      <c r="I204" s="10"/>
      <c r="J204" s="10"/>
      <c r="K204" s="10"/>
      <c r="L204" s="10"/>
      <c r="M204" s="10"/>
      <c r="N204" s="10"/>
    </row>
    <row r="205" spans="1:16" x14ac:dyDescent="0.35">
      <c r="B205" s="10"/>
      <c r="C205" s="10"/>
      <c r="D205" s="10"/>
      <c r="E205" s="10"/>
      <c r="F205" s="10"/>
      <c r="G205" s="10"/>
      <c r="H205" s="10"/>
      <c r="I205" s="10"/>
      <c r="J205" s="10"/>
      <c r="K205" s="10"/>
      <c r="L205" s="10"/>
      <c r="M205" s="10"/>
      <c r="N205" s="10"/>
    </row>
    <row r="206" spans="1:16" x14ac:dyDescent="0.35">
      <c r="B206" s="10"/>
      <c r="C206" s="10"/>
      <c r="D206" s="10"/>
      <c r="E206" s="10"/>
      <c r="F206" s="10"/>
      <c r="G206" s="10"/>
      <c r="H206" s="10"/>
      <c r="I206" s="10"/>
      <c r="J206" s="10"/>
      <c r="K206" s="10"/>
      <c r="L206" s="10"/>
      <c r="M206" s="10"/>
      <c r="N206" s="10"/>
    </row>
    <row r="207" spans="1:16" x14ac:dyDescent="0.35">
      <c r="B207" s="10"/>
      <c r="C207" s="10"/>
      <c r="D207" s="10"/>
      <c r="E207" s="10"/>
      <c r="F207" s="10"/>
      <c r="G207" s="10"/>
      <c r="H207" s="10"/>
      <c r="I207" s="10"/>
      <c r="J207" s="10"/>
      <c r="K207" s="10"/>
      <c r="L207" s="10"/>
      <c r="M207" s="10"/>
      <c r="N207" s="10"/>
    </row>
    <row r="208" spans="1:16" x14ac:dyDescent="0.35">
      <c r="B208" s="10"/>
      <c r="C208" s="10"/>
      <c r="D208" s="10"/>
      <c r="E208" s="10"/>
      <c r="F208" s="10"/>
      <c r="G208" s="10"/>
      <c r="H208" s="10"/>
      <c r="I208" s="10"/>
      <c r="J208" s="10"/>
      <c r="K208" s="10"/>
      <c r="L208" s="10"/>
      <c r="M208" s="10"/>
      <c r="N208" s="10"/>
    </row>
    <row r="209" spans="2:14" x14ac:dyDescent="0.35">
      <c r="B209" s="10"/>
      <c r="C209" s="10"/>
      <c r="D209" s="10"/>
      <c r="E209" s="10"/>
      <c r="F209" s="10"/>
      <c r="G209" s="10"/>
      <c r="H209" s="10"/>
      <c r="I209" s="10"/>
      <c r="J209" s="10"/>
      <c r="K209" s="10"/>
      <c r="L209" s="10"/>
      <c r="M209" s="10"/>
      <c r="N209" s="10"/>
    </row>
    <row r="210" spans="2:14" x14ac:dyDescent="0.35">
      <c r="B210" s="10"/>
      <c r="C210" s="10"/>
      <c r="D210" s="10"/>
      <c r="E210" s="10"/>
      <c r="F210" s="10"/>
      <c r="G210" s="10"/>
      <c r="H210" s="10"/>
      <c r="I210" s="10"/>
      <c r="J210" s="10"/>
      <c r="K210" s="10"/>
      <c r="L210" s="10"/>
      <c r="M210" s="10"/>
      <c r="N210" s="10"/>
    </row>
    <row r="211" spans="2:14" x14ac:dyDescent="0.35">
      <c r="B211" s="10"/>
      <c r="C211" s="10"/>
      <c r="D211" s="10"/>
      <c r="E211" s="10"/>
      <c r="F211" s="10"/>
      <c r="G211" s="10"/>
      <c r="H211" s="10"/>
      <c r="I211" s="10"/>
      <c r="J211" s="10"/>
      <c r="K211" s="10"/>
      <c r="L211" s="10"/>
      <c r="M211" s="10"/>
      <c r="N211" s="10"/>
    </row>
    <row r="212" spans="2:14" x14ac:dyDescent="0.35">
      <c r="B212" s="10"/>
      <c r="C212" s="10"/>
      <c r="D212" s="10"/>
      <c r="E212" s="10"/>
      <c r="F212" s="10"/>
      <c r="G212" s="10"/>
      <c r="H212" s="10"/>
      <c r="I212" s="10"/>
      <c r="J212" s="10"/>
      <c r="K212" s="10"/>
      <c r="L212" s="10"/>
      <c r="M212" s="10"/>
      <c r="N212" s="10"/>
    </row>
    <row r="213" spans="2:14" x14ac:dyDescent="0.35">
      <c r="B213" s="10"/>
      <c r="C213" s="10"/>
      <c r="D213" s="10"/>
      <c r="E213" s="10"/>
      <c r="F213" s="10"/>
      <c r="G213" s="10"/>
      <c r="H213" s="10"/>
      <c r="I213" s="10"/>
      <c r="J213" s="10"/>
      <c r="K213" s="10"/>
      <c r="L213" s="10"/>
      <c r="M213" s="10"/>
      <c r="N213" s="10"/>
    </row>
    <row r="214" spans="2:14" x14ac:dyDescent="0.35">
      <c r="B214" s="10"/>
      <c r="C214" s="10"/>
      <c r="D214" s="10"/>
      <c r="E214" s="10"/>
      <c r="F214" s="10"/>
      <c r="G214" s="10"/>
      <c r="H214" s="10"/>
      <c r="I214" s="10"/>
      <c r="J214" s="10"/>
      <c r="K214" s="10"/>
      <c r="L214" s="10"/>
      <c r="M214" s="10"/>
      <c r="N214" s="10"/>
    </row>
    <row r="215" spans="2:14" x14ac:dyDescent="0.35">
      <c r="B215" s="10"/>
      <c r="C215" s="10"/>
      <c r="D215" s="10"/>
      <c r="E215" s="10"/>
      <c r="F215" s="10"/>
      <c r="G215" s="10"/>
      <c r="H215" s="10"/>
      <c r="I215" s="10"/>
      <c r="J215" s="10"/>
      <c r="K215" s="10"/>
      <c r="L215" s="10"/>
      <c r="M215" s="10"/>
      <c r="N215" s="10"/>
    </row>
    <row r="216" spans="2:14" x14ac:dyDescent="0.35">
      <c r="B216" s="10"/>
      <c r="C216" s="10"/>
      <c r="D216" s="10"/>
      <c r="E216" s="10"/>
      <c r="F216" s="10"/>
      <c r="G216" s="10"/>
      <c r="H216" s="10"/>
      <c r="I216" s="10"/>
      <c r="J216" s="10"/>
      <c r="K216" s="10"/>
      <c r="L216" s="10"/>
      <c r="M216" s="10"/>
      <c r="N216" s="10"/>
    </row>
    <row r="217" spans="2:14" x14ac:dyDescent="0.35">
      <c r="B217" s="10"/>
      <c r="C217" s="10"/>
      <c r="D217" s="10"/>
      <c r="E217" s="10"/>
      <c r="F217" s="10"/>
      <c r="G217" s="10"/>
      <c r="H217" s="10"/>
      <c r="I217" s="10"/>
      <c r="J217" s="10"/>
      <c r="K217" s="10"/>
      <c r="L217" s="10"/>
      <c r="M217" s="10"/>
      <c r="N217" s="10"/>
    </row>
    <row r="218" spans="2:14" x14ac:dyDescent="0.35">
      <c r="B218" s="10"/>
      <c r="C218" s="10"/>
      <c r="D218" s="10"/>
      <c r="E218" s="10"/>
      <c r="F218" s="10"/>
      <c r="G218" s="10"/>
      <c r="H218" s="10"/>
      <c r="I218" s="10"/>
      <c r="J218" s="10"/>
      <c r="K218" s="10"/>
      <c r="L218" s="10"/>
      <c r="M218" s="10"/>
      <c r="N218" s="10"/>
    </row>
    <row r="219" spans="2:14" x14ac:dyDescent="0.35">
      <c r="B219" s="10"/>
      <c r="C219" s="10"/>
      <c r="D219" s="10"/>
      <c r="E219" s="10"/>
      <c r="F219" s="10"/>
      <c r="G219" s="10"/>
      <c r="H219" s="10"/>
      <c r="I219" s="10"/>
      <c r="J219" s="10"/>
      <c r="K219" s="10"/>
      <c r="L219" s="10"/>
      <c r="M219" s="10"/>
      <c r="N219" s="10"/>
    </row>
    <row r="220" spans="2:14" x14ac:dyDescent="0.35">
      <c r="B220" s="10"/>
      <c r="C220" s="10"/>
      <c r="D220" s="10"/>
      <c r="E220" s="10"/>
      <c r="F220" s="10"/>
      <c r="G220" s="10"/>
      <c r="H220" s="10"/>
      <c r="I220" s="10"/>
      <c r="J220" s="10"/>
      <c r="K220" s="10"/>
      <c r="L220" s="10"/>
      <c r="M220" s="10"/>
      <c r="N220" s="10"/>
    </row>
    <row r="221" spans="2:14" x14ac:dyDescent="0.35">
      <c r="B221" s="10"/>
      <c r="C221" s="10"/>
      <c r="D221" s="10"/>
      <c r="E221" s="10"/>
      <c r="F221" s="10"/>
      <c r="G221" s="10"/>
      <c r="H221" s="10"/>
      <c r="I221" s="10"/>
      <c r="J221" s="10"/>
      <c r="K221" s="10"/>
      <c r="L221" s="10"/>
      <c r="M221" s="10"/>
      <c r="N221" s="10"/>
    </row>
    <row r="222" spans="2:14" x14ac:dyDescent="0.35">
      <c r="B222" s="10"/>
      <c r="C222" s="10"/>
      <c r="D222" s="10"/>
      <c r="E222" s="10"/>
      <c r="F222" s="10"/>
      <c r="G222" s="10"/>
      <c r="H222" s="10"/>
      <c r="I222" s="10"/>
      <c r="J222" s="10"/>
      <c r="K222" s="10"/>
      <c r="L222" s="10"/>
      <c r="M222" s="10"/>
      <c r="N222" s="10"/>
    </row>
    <row r="223" spans="2:14" x14ac:dyDescent="0.35">
      <c r="B223" s="10"/>
      <c r="C223" s="10"/>
      <c r="D223" s="10"/>
      <c r="E223" s="10"/>
      <c r="F223" s="10"/>
      <c r="G223" s="10"/>
      <c r="H223" s="10"/>
      <c r="I223" s="10"/>
      <c r="J223" s="10"/>
      <c r="K223" s="10"/>
      <c r="L223" s="10"/>
      <c r="M223" s="10"/>
      <c r="N223" s="10"/>
    </row>
    <row r="224" spans="2:14" x14ac:dyDescent="0.35">
      <c r="B224" s="10"/>
      <c r="C224" s="10"/>
      <c r="D224" s="10"/>
      <c r="E224" s="10"/>
      <c r="F224" s="10"/>
      <c r="G224" s="10"/>
      <c r="H224" s="10"/>
      <c r="I224" s="10"/>
      <c r="J224" s="10"/>
      <c r="K224" s="10"/>
      <c r="L224" s="10"/>
      <c r="M224" s="10"/>
      <c r="N224" s="10"/>
    </row>
    <row r="225" spans="2:14" x14ac:dyDescent="0.35">
      <c r="B225" s="10"/>
      <c r="C225" s="10"/>
      <c r="D225" s="10"/>
      <c r="E225" s="10"/>
      <c r="F225" s="10"/>
      <c r="G225" s="10"/>
      <c r="H225" s="10"/>
      <c r="I225" s="10"/>
      <c r="J225" s="10"/>
      <c r="K225" s="10"/>
      <c r="L225" s="10"/>
      <c r="M225" s="10"/>
      <c r="N225" s="10"/>
    </row>
    <row r="226" spans="2:14" x14ac:dyDescent="0.35">
      <c r="B226" s="10"/>
      <c r="C226" s="10"/>
      <c r="D226" s="10"/>
      <c r="E226" s="10"/>
      <c r="F226" s="10"/>
      <c r="G226" s="10"/>
      <c r="H226" s="10"/>
      <c r="I226" s="10"/>
      <c r="J226" s="10"/>
      <c r="K226" s="10"/>
      <c r="L226" s="10"/>
      <c r="M226" s="10"/>
      <c r="N226" s="10"/>
    </row>
    <row r="227" spans="2:14" x14ac:dyDescent="0.35">
      <c r="B227" s="10"/>
      <c r="C227" s="10"/>
      <c r="D227" s="10"/>
      <c r="E227" s="10"/>
      <c r="F227" s="10"/>
      <c r="G227" s="10"/>
      <c r="H227" s="10"/>
      <c r="I227" s="10"/>
      <c r="J227" s="10"/>
      <c r="K227" s="10"/>
      <c r="L227" s="10"/>
      <c r="M227" s="10"/>
      <c r="N227" s="10"/>
    </row>
    <row r="228" spans="2:14" x14ac:dyDescent="0.35">
      <c r="B228" s="10"/>
      <c r="C228" s="10"/>
      <c r="D228" s="10"/>
      <c r="E228" s="10"/>
      <c r="F228" s="10"/>
      <c r="G228" s="10"/>
      <c r="H228" s="10"/>
      <c r="I228" s="10"/>
      <c r="J228" s="10"/>
      <c r="K228" s="10"/>
      <c r="L228" s="10"/>
      <c r="M228" s="10"/>
      <c r="N228" s="10"/>
    </row>
    <row r="229" spans="2:14" x14ac:dyDescent="0.35">
      <c r="D229" s="10"/>
      <c r="E229" s="10"/>
      <c r="F229" s="10"/>
      <c r="G229" s="10"/>
      <c r="H229" s="10"/>
      <c r="I229" s="10"/>
      <c r="J229" s="10"/>
    </row>
    <row r="230" spans="2:14" x14ac:dyDescent="0.35">
      <c r="D230" s="10"/>
      <c r="E230" s="10"/>
      <c r="F230" s="10"/>
      <c r="G230" s="10"/>
      <c r="H230" s="10"/>
      <c r="I230" s="10"/>
      <c r="J230" s="10"/>
    </row>
    <row r="231" spans="2:14" x14ac:dyDescent="0.35">
      <c r="D231" s="10"/>
      <c r="E231" s="10"/>
      <c r="F231" s="10"/>
      <c r="G231" s="10"/>
      <c r="H231" s="10"/>
      <c r="I231" s="10"/>
      <c r="J231" s="10"/>
    </row>
    <row r="232" spans="2:14" x14ac:dyDescent="0.35">
      <c r="D232" s="10"/>
      <c r="E232" s="10"/>
      <c r="F232" s="10"/>
      <c r="G232" s="10"/>
      <c r="H232" s="10"/>
      <c r="I232" s="10"/>
      <c r="J232" s="10"/>
    </row>
    <row r="233" spans="2:14" x14ac:dyDescent="0.35">
      <c r="D233" s="10"/>
      <c r="E233" s="10"/>
      <c r="F233" s="10"/>
      <c r="G233" s="10"/>
      <c r="H233" s="10"/>
      <c r="I233" s="10"/>
      <c r="J233" s="10"/>
    </row>
    <row r="234" spans="2:14" x14ac:dyDescent="0.35">
      <c r="D234" s="10"/>
      <c r="E234" s="10"/>
      <c r="F234" s="10"/>
      <c r="G234" s="10"/>
      <c r="H234" s="10"/>
      <c r="I234" s="10"/>
      <c r="J234" s="10"/>
    </row>
    <row r="235" spans="2:14" x14ac:dyDescent="0.35">
      <c r="D235" s="10"/>
      <c r="E235" s="10"/>
      <c r="F235" s="10"/>
      <c r="G235" s="10"/>
      <c r="H235" s="10"/>
      <c r="I235" s="10"/>
      <c r="J235" s="10"/>
    </row>
    <row r="236" spans="2:14" x14ac:dyDescent="0.35">
      <c r="D236" s="10"/>
      <c r="E236" s="10"/>
      <c r="F236" s="10"/>
      <c r="G236" s="10"/>
      <c r="H236" s="10"/>
      <c r="I236" s="10"/>
      <c r="J236" s="10"/>
    </row>
    <row r="237" spans="2:14" x14ac:dyDescent="0.35">
      <c r="D237" s="10"/>
      <c r="E237" s="10"/>
      <c r="F237" s="10"/>
      <c r="G237" s="10"/>
      <c r="H237" s="10"/>
      <c r="I237" s="10"/>
      <c r="J237" s="10"/>
    </row>
    <row r="238" spans="2:14" x14ac:dyDescent="0.35">
      <c r="D238" s="10"/>
      <c r="E238" s="10"/>
      <c r="F238" s="10"/>
      <c r="G238" s="10"/>
      <c r="H238" s="10"/>
      <c r="I238" s="10"/>
      <c r="J238" s="10"/>
    </row>
    <row r="239" spans="2:14" x14ac:dyDescent="0.35">
      <c r="D239" s="10"/>
      <c r="E239" s="10"/>
      <c r="F239" s="10"/>
      <c r="G239" s="10"/>
      <c r="H239" s="10"/>
      <c r="I239" s="10"/>
      <c r="J239" s="10"/>
    </row>
    <row r="240" spans="2:14" x14ac:dyDescent="0.35">
      <c r="D240" s="10"/>
      <c r="E240" s="10"/>
      <c r="F240" s="10"/>
      <c r="G240" s="10"/>
      <c r="H240" s="10"/>
      <c r="I240" s="10"/>
      <c r="J240" s="10"/>
    </row>
    <row r="241" spans="4:10" x14ac:dyDescent="0.35">
      <c r="D241" s="10"/>
      <c r="E241" s="10"/>
      <c r="F241" s="10"/>
      <c r="G241" s="10"/>
      <c r="H241" s="10"/>
      <c r="I241" s="10"/>
      <c r="J241" s="10"/>
    </row>
    <row r="242" spans="4:10" x14ac:dyDescent="0.35">
      <c r="D242" s="10"/>
      <c r="E242" s="10"/>
      <c r="F242" s="10"/>
      <c r="G242" s="10"/>
      <c r="H242" s="10"/>
      <c r="I242" s="10"/>
      <c r="J242" s="10"/>
    </row>
    <row r="243" spans="4:10" x14ac:dyDescent="0.35">
      <c r="D243" s="10"/>
      <c r="E243" s="10"/>
      <c r="F243" s="10"/>
      <c r="G243" s="10"/>
      <c r="H243" s="10"/>
      <c r="I243" s="10"/>
      <c r="J243" s="10"/>
    </row>
    <row r="244" spans="4:10" x14ac:dyDescent="0.35">
      <c r="D244" s="10"/>
      <c r="E244" s="10"/>
      <c r="F244" s="10"/>
      <c r="G244" s="10"/>
      <c r="H244" s="10"/>
      <c r="I244" s="10"/>
      <c r="J244" s="10"/>
    </row>
    <row r="245" spans="4:10" x14ac:dyDescent="0.35">
      <c r="D245" s="10"/>
      <c r="E245" s="10"/>
      <c r="F245" s="10"/>
      <c r="G245" s="10"/>
      <c r="H245" s="10"/>
      <c r="I245" s="10"/>
      <c r="J245" s="10"/>
    </row>
    <row r="246" spans="4:10" x14ac:dyDescent="0.35">
      <c r="D246" s="10"/>
      <c r="E246" s="10"/>
      <c r="F246" s="10"/>
      <c r="G246" s="10"/>
      <c r="H246" s="10"/>
      <c r="I246" s="10"/>
      <c r="J246" s="10"/>
    </row>
    <row r="247" spans="4:10" x14ac:dyDescent="0.35">
      <c r="D247" s="10"/>
      <c r="E247" s="10"/>
      <c r="F247" s="10"/>
      <c r="G247" s="10"/>
      <c r="H247" s="10"/>
      <c r="I247" s="10"/>
      <c r="J247" s="10"/>
    </row>
    <row r="248" spans="4:10" x14ac:dyDescent="0.35">
      <c r="D248" s="10"/>
      <c r="E248" s="10"/>
      <c r="F248" s="10"/>
      <c r="G248" s="10"/>
      <c r="H248" s="10"/>
      <c r="I248" s="10"/>
      <c r="J248" s="10"/>
    </row>
    <row r="249" spans="4:10" x14ac:dyDescent="0.35">
      <c r="D249" s="10"/>
      <c r="E249" s="10"/>
      <c r="F249" s="10"/>
      <c r="G249" s="10"/>
      <c r="H249" s="10"/>
      <c r="I249" s="10"/>
      <c r="J249" s="10"/>
    </row>
    <row r="250" spans="4:10" x14ac:dyDescent="0.35">
      <c r="D250" s="10"/>
      <c r="E250" s="10"/>
      <c r="F250" s="10"/>
      <c r="G250" s="10"/>
      <c r="H250" s="10"/>
      <c r="I250" s="10"/>
      <c r="J250" s="10"/>
    </row>
    <row r="251" spans="4:10" x14ac:dyDescent="0.35">
      <c r="D251" s="10"/>
      <c r="E251" s="10"/>
      <c r="F251" s="10"/>
      <c r="G251" s="10"/>
      <c r="H251" s="10"/>
      <c r="I251" s="10"/>
      <c r="J251" s="10"/>
    </row>
    <row r="252" spans="4:10" x14ac:dyDescent="0.35">
      <c r="D252" s="10"/>
      <c r="E252" s="10"/>
      <c r="F252" s="10"/>
      <c r="G252" s="10"/>
      <c r="H252" s="10"/>
      <c r="I252" s="10"/>
      <c r="J252" s="10"/>
    </row>
    <row r="253" spans="4:10" x14ac:dyDescent="0.35">
      <c r="D253" s="10"/>
      <c r="E253" s="10"/>
      <c r="F253" s="10"/>
      <c r="G253" s="10"/>
      <c r="H253" s="10"/>
      <c r="I253" s="10"/>
      <c r="J253" s="10"/>
    </row>
    <row r="254" spans="4:10" x14ac:dyDescent="0.35">
      <c r="D254" s="10"/>
      <c r="E254" s="10"/>
      <c r="F254" s="10"/>
      <c r="G254" s="10"/>
      <c r="H254" s="10"/>
      <c r="I254" s="10"/>
      <c r="J254" s="10"/>
    </row>
    <row r="255" spans="4:10" x14ac:dyDescent="0.35">
      <c r="D255" s="10"/>
      <c r="E255" s="10"/>
      <c r="F255" s="10"/>
      <c r="G255" s="10"/>
      <c r="H255" s="10"/>
      <c r="I255" s="10"/>
      <c r="J255" s="10"/>
    </row>
    <row r="256" spans="4:10" x14ac:dyDescent="0.35">
      <c r="D256" s="10"/>
      <c r="E256" s="10"/>
      <c r="F256" s="10"/>
      <c r="G256" s="10"/>
      <c r="H256" s="10"/>
      <c r="I256" s="10"/>
      <c r="J256" s="10"/>
    </row>
    <row r="257" spans="4:10" x14ac:dyDescent="0.35">
      <c r="D257" s="10"/>
      <c r="E257" s="10"/>
      <c r="F257" s="10"/>
      <c r="G257" s="10"/>
      <c r="H257" s="10"/>
      <c r="I257" s="10"/>
      <c r="J257" s="10"/>
    </row>
    <row r="258" spans="4:10" x14ac:dyDescent="0.35">
      <c r="D258" s="10"/>
      <c r="E258" s="10"/>
      <c r="F258" s="10"/>
      <c r="G258" s="10"/>
      <c r="H258" s="10"/>
      <c r="I258" s="10"/>
      <c r="J258" s="10"/>
    </row>
    <row r="259" spans="4:10" x14ac:dyDescent="0.35">
      <c r="D259" s="10"/>
      <c r="E259" s="10"/>
      <c r="F259" s="10"/>
      <c r="G259" s="10"/>
      <c r="H259" s="10"/>
      <c r="I259" s="10"/>
      <c r="J259" s="10"/>
    </row>
    <row r="260" spans="4:10" x14ac:dyDescent="0.35">
      <c r="D260" s="10"/>
      <c r="E260" s="10"/>
      <c r="F260" s="10"/>
      <c r="G260" s="10"/>
      <c r="H260" s="10"/>
      <c r="I260" s="10"/>
      <c r="J260" s="10"/>
    </row>
    <row r="261" spans="4:10" x14ac:dyDescent="0.35">
      <c r="D261" s="10"/>
      <c r="E261" s="10"/>
      <c r="F261" s="10"/>
      <c r="G261" s="10"/>
      <c r="H261" s="10"/>
      <c r="I261" s="10"/>
      <c r="J261" s="10"/>
    </row>
    <row r="262" spans="4:10" x14ac:dyDescent="0.35">
      <c r="D262" s="10"/>
      <c r="E262" s="10"/>
      <c r="F262" s="10"/>
      <c r="G262" s="10"/>
      <c r="H262" s="10"/>
      <c r="I262" s="10"/>
      <c r="J262" s="10"/>
    </row>
    <row r="263" spans="4:10" x14ac:dyDescent="0.35">
      <c r="D263" s="10"/>
      <c r="E263" s="10"/>
      <c r="F263" s="10"/>
      <c r="G263" s="10"/>
      <c r="H263" s="10"/>
      <c r="I263" s="10"/>
      <c r="J263" s="10"/>
    </row>
    <row r="264" spans="4:10" x14ac:dyDescent="0.35">
      <c r="D264" s="10"/>
      <c r="E264" s="10"/>
      <c r="F264" s="10"/>
      <c r="G264" s="10"/>
      <c r="H264" s="10"/>
      <c r="I264" s="10"/>
      <c r="J264" s="10"/>
    </row>
    <row r="265" spans="4:10" x14ac:dyDescent="0.35">
      <c r="D265" s="10"/>
      <c r="E265" s="10"/>
      <c r="F265" s="10"/>
      <c r="G265" s="10"/>
      <c r="H265" s="10"/>
      <c r="I265" s="10"/>
      <c r="J265" s="10"/>
    </row>
    <row r="266" spans="4:10" x14ac:dyDescent="0.35">
      <c r="D266" s="10"/>
      <c r="E266" s="10"/>
      <c r="F266" s="10"/>
      <c r="G266" s="10"/>
      <c r="H266" s="10"/>
      <c r="I266" s="10"/>
      <c r="J266" s="10"/>
    </row>
    <row r="267" spans="4:10" x14ac:dyDescent="0.35">
      <c r="D267" s="10"/>
      <c r="E267" s="10"/>
      <c r="F267" s="10"/>
      <c r="G267" s="10"/>
      <c r="H267" s="10"/>
      <c r="I267" s="10"/>
      <c r="J267" s="10"/>
    </row>
    <row r="268" spans="4:10" x14ac:dyDescent="0.35">
      <c r="D268" s="10"/>
      <c r="E268" s="10"/>
      <c r="F268" s="10"/>
      <c r="G268" s="10"/>
      <c r="H268" s="10"/>
      <c r="I268" s="10"/>
      <c r="J268" s="10"/>
    </row>
    <row r="269" spans="4:10" x14ac:dyDescent="0.35">
      <c r="D269" s="10"/>
      <c r="E269" s="10"/>
      <c r="F269" s="10"/>
      <c r="G269" s="10"/>
      <c r="H269" s="10"/>
      <c r="I269" s="10"/>
      <c r="J269" s="10"/>
    </row>
    <row r="270" spans="4:10" x14ac:dyDescent="0.35">
      <c r="D270" s="10"/>
      <c r="E270" s="10"/>
      <c r="F270" s="10"/>
      <c r="G270" s="10"/>
      <c r="H270" s="10"/>
      <c r="I270" s="10"/>
      <c r="J270" s="10"/>
    </row>
    <row r="271" spans="4:10" x14ac:dyDescent="0.35">
      <c r="D271" s="10"/>
      <c r="E271" s="10"/>
      <c r="F271" s="10"/>
      <c r="G271" s="10"/>
      <c r="H271" s="10"/>
      <c r="I271" s="10"/>
      <c r="J271" s="10"/>
    </row>
    <row r="272" spans="4:10" x14ac:dyDescent="0.35">
      <c r="D272" s="10"/>
      <c r="E272" s="10"/>
      <c r="F272" s="10"/>
      <c r="G272" s="10"/>
      <c r="H272" s="10"/>
      <c r="I272" s="10"/>
      <c r="J272" s="10"/>
    </row>
    <row r="273" spans="4:10" x14ac:dyDescent="0.35">
      <c r="D273" s="10"/>
      <c r="E273" s="10"/>
      <c r="F273" s="10"/>
      <c r="G273" s="10"/>
      <c r="H273" s="10"/>
      <c r="I273" s="10"/>
      <c r="J273" s="10"/>
    </row>
    <row r="274" spans="4:10" x14ac:dyDescent="0.35">
      <c r="D274" s="10"/>
      <c r="E274" s="10"/>
      <c r="F274" s="10"/>
      <c r="G274" s="10"/>
      <c r="H274" s="10"/>
      <c r="I274" s="10"/>
      <c r="J274" s="10"/>
    </row>
    <row r="275" spans="4:10" x14ac:dyDescent="0.35">
      <c r="D275" s="10"/>
      <c r="E275" s="10"/>
      <c r="F275" s="10"/>
      <c r="G275" s="10"/>
      <c r="H275" s="10"/>
      <c r="I275" s="10"/>
      <c r="J275" s="10"/>
    </row>
    <row r="276" spans="4:10" x14ac:dyDescent="0.35">
      <c r="D276" s="10"/>
      <c r="E276" s="10"/>
      <c r="F276" s="10"/>
      <c r="G276" s="10"/>
      <c r="H276" s="10"/>
      <c r="I276" s="10"/>
      <c r="J276" s="10"/>
    </row>
    <row r="277" spans="4:10" x14ac:dyDescent="0.35">
      <c r="D277" s="10"/>
      <c r="E277" s="10"/>
      <c r="F277" s="10"/>
      <c r="G277" s="10"/>
      <c r="H277" s="10"/>
      <c r="I277" s="10"/>
      <c r="J277" s="10"/>
    </row>
    <row r="278" spans="4:10" x14ac:dyDescent="0.35">
      <c r="D278" s="10"/>
      <c r="E278" s="10"/>
      <c r="F278" s="10"/>
      <c r="G278" s="10"/>
      <c r="H278" s="10"/>
      <c r="I278" s="10"/>
      <c r="J278" s="10"/>
    </row>
    <row r="279" spans="4:10" x14ac:dyDescent="0.35">
      <c r="D279" s="10"/>
      <c r="E279" s="10"/>
      <c r="F279" s="10"/>
      <c r="G279" s="10"/>
      <c r="H279" s="10"/>
      <c r="I279" s="10"/>
      <c r="J279" s="10"/>
    </row>
    <row r="280" spans="4:10" x14ac:dyDescent="0.35">
      <c r="D280" s="10"/>
      <c r="E280" s="10"/>
      <c r="F280" s="10"/>
      <c r="G280" s="10"/>
      <c r="H280" s="10"/>
      <c r="I280" s="10"/>
      <c r="J280" s="10"/>
    </row>
    <row r="281" spans="4:10" x14ac:dyDescent="0.35">
      <c r="D281" s="10"/>
      <c r="E281" s="10"/>
      <c r="F281" s="10"/>
      <c r="G281" s="10"/>
      <c r="H281" s="10"/>
      <c r="I281" s="10"/>
      <c r="J281" s="10"/>
    </row>
    <row r="282" spans="4:10" x14ac:dyDescent="0.35">
      <c r="D282" s="10"/>
      <c r="E282" s="10"/>
      <c r="F282" s="10"/>
      <c r="G282" s="10"/>
      <c r="H282" s="10"/>
      <c r="I282" s="10"/>
      <c r="J282" s="10"/>
    </row>
    <row r="283" spans="4:10" x14ac:dyDescent="0.35">
      <c r="D283" s="10"/>
      <c r="E283" s="10"/>
      <c r="F283" s="10"/>
      <c r="G283" s="10"/>
      <c r="H283" s="10"/>
      <c r="I283" s="10"/>
      <c r="J283" s="10"/>
    </row>
    <row r="284" spans="4:10" x14ac:dyDescent="0.35">
      <c r="D284" s="10"/>
      <c r="E284" s="10"/>
      <c r="F284" s="10"/>
      <c r="G284" s="10"/>
      <c r="H284" s="10"/>
      <c r="I284" s="10"/>
      <c r="J284" s="10"/>
    </row>
    <row r="285" spans="4:10" x14ac:dyDescent="0.35">
      <c r="D285" s="10"/>
      <c r="E285" s="10"/>
      <c r="F285" s="10"/>
      <c r="G285" s="10"/>
      <c r="H285" s="10"/>
      <c r="I285" s="10"/>
      <c r="J285" s="10"/>
    </row>
    <row r="286" spans="4:10" x14ac:dyDescent="0.35">
      <c r="D286" s="10"/>
      <c r="E286" s="10"/>
      <c r="F286" s="10"/>
      <c r="G286" s="10"/>
      <c r="H286" s="10"/>
      <c r="I286" s="10"/>
      <c r="J286" s="10"/>
    </row>
    <row r="287" spans="4:10" x14ac:dyDescent="0.35">
      <c r="D287" s="10"/>
      <c r="E287" s="10"/>
      <c r="F287" s="10"/>
      <c r="G287" s="10"/>
      <c r="H287" s="10"/>
      <c r="I287" s="10"/>
      <c r="J287" s="10"/>
    </row>
    <row r="288" spans="4:10" x14ac:dyDescent="0.35">
      <c r="D288" s="10"/>
      <c r="E288" s="10"/>
      <c r="F288" s="10"/>
      <c r="G288" s="10"/>
      <c r="H288" s="10"/>
      <c r="I288" s="10"/>
      <c r="J288" s="10"/>
    </row>
    <row r="289" spans="4:10" x14ac:dyDescent="0.35">
      <c r="D289" s="10"/>
      <c r="E289" s="10"/>
      <c r="F289" s="10"/>
      <c r="G289" s="10"/>
      <c r="H289" s="10"/>
      <c r="I289" s="10"/>
      <c r="J289" s="10"/>
    </row>
    <row r="290" spans="4:10" x14ac:dyDescent="0.35">
      <c r="D290" s="10"/>
      <c r="E290" s="10"/>
      <c r="F290" s="10"/>
      <c r="G290" s="10"/>
      <c r="H290" s="10"/>
      <c r="I290" s="10"/>
      <c r="J290" s="10"/>
    </row>
    <row r="291" spans="4:10" x14ac:dyDescent="0.35">
      <c r="D291" s="10"/>
      <c r="E291" s="10"/>
      <c r="F291" s="10"/>
      <c r="G291" s="10"/>
      <c r="H291" s="10"/>
      <c r="I291" s="10"/>
      <c r="J291" s="10"/>
    </row>
    <row r="292" spans="4:10" x14ac:dyDescent="0.35">
      <c r="D292" s="10"/>
      <c r="E292" s="10"/>
      <c r="F292" s="10"/>
      <c r="G292" s="10"/>
      <c r="H292" s="10"/>
      <c r="I292" s="10"/>
      <c r="J292" s="10"/>
    </row>
    <row r="293" spans="4:10" x14ac:dyDescent="0.35">
      <c r="D293" s="10"/>
      <c r="E293" s="10"/>
      <c r="F293" s="10"/>
      <c r="G293" s="10"/>
      <c r="H293" s="10"/>
      <c r="I293" s="10"/>
      <c r="J293" s="10"/>
    </row>
    <row r="294" spans="4:10" x14ac:dyDescent="0.35">
      <c r="D294" s="10"/>
      <c r="E294" s="10"/>
      <c r="F294" s="10"/>
      <c r="G294" s="10"/>
      <c r="H294" s="10"/>
      <c r="I294" s="10"/>
      <c r="J294" s="10"/>
    </row>
    <row r="295" spans="4:10" x14ac:dyDescent="0.35">
      <c r="D295" s="10"/>
      <c r="E295" s="10"/>
      <c r="F295" s="10"/>
      <c r="G295" s="10"/>
      <c r="H295" s="10"/>
      <c r="I295" s="10"/>
      <c r="J295" s="10"/>
    </row>
    <row r="296" spans="4:10" x14ac:dyDescent="0.35">
      <c r="D296" s="10"/>
      <c r="E296" s="10"/>
      <c r="F296" s="10"/>
      <c r="G296" s="10"/>
      <c r="H296" s="10"/>
      <c r="I296" s="10"/>
      <c r="J296" s="10"/>
    </row>
    <row r="297" spans="4:10" x14ac:dyDescent="0.35">
      <c r="D297" s="10"/>
      <c r="E297" s="10"/>
      <c r="F297" s="10"/>
      <c r="G297" s="10"/>
      <c r="H297" s="10"/>
      <c r="I297" s="10"/>
      <c r="J297" s="10"/>
    </row>
    <row r="298" spans="4:10" x14ac:dyDescent="0.35">
      <c r="D298" s="10"/>
      <c r="E298" s="10"/>
      <c r="F298" s="10"/>
      <c r="G298" s="10"/>
      <c r="H298" s="10"/>
      <c r="I298" s="10"/>
      <c r="J298" s="10"/>
    </row>
    <row r="299" spans="4:10" x14ac:dyDescent="0.35">
      <c r="D299" s="10"/>
      <c r="E299" s="10"/>
      <c r="F299" s="10"/>
      <c r="G299" s="10"/>
      <c r="H299" s="10"/>
      <c r="I299" s="10"/>
      <c r="J299" s="10"/>
    </row>
    <row r="300" spans="4:10" x14ac:dyDescent="0.35">
      <c r="D300" s="10"/>
      <c r="E300" s="10"/>
      <c r="F300" s="10"/>
      <c r="G300" s="10"/>
      <c r="H300" s="10"/>
      <c r="I300" s="10"/>
      <c r="J300" s="10"/>
    </row>
    <row r="301" spans="4:10" x14ac:dyDescent="0.35">
      <c r="D301" s="10"/>
      <c r="E301" s="10"/>
      <c r="F301" s="10"/>
      <c r="G301" s="10"/>
      <c r="H301" s="10"/>
      <c r="I301" s="10"/>
      <c r="J301" s="10"/>
    </row>
    <row r="302" spans="4:10" x14ac:dyDescent="0.35">
      <c r="D302" s="10"/>
      <c r="E302" s="10"/>
      <c r="F302" s="10"/>
      <c r="G302" s="10"/>
      <c r="H302" s="10"/>
      <c r="I302" s="10"/>
      <c r="J302" s="10"/>
    </row>
    <row r="303" spans="4:10" x14ac:dyDescent="0.35">
      <c r="D303" s="10"/>
      <c r="E303" s="10"/>
      <c r="F303" s="10"/>
      <c r="G303" s="10"/>
      <c r="H303" s="10"/>
      <c r="I303" s="10"/>
      <c r="J303" s="10"/>
    </row>
    <row r="304" spans="4:10" x14ac:dyDescent="0.35">
      <c r="D304" s="10"/>
      <c r="E304" s="10"/>
      <c r="F304" s="10"/>
      <c r="G304" s="10"/>
      <c r="H304" s="10"/>
      <c r="I304" s="10"/>
      <c r="J304" s="10"/>
    </row>
    <row r="305" spans="4:10" x14ac:dyDescent="0.35">
      <c r="D305" s="10"/>
      <c r="E305" s="10"/>
      <c r="F305" s="10"/>
      <c r="G305" s="10"/>
      <c r="H305" s="10"/>
      <c r="I305" s="10"/>
      <c r="J305" s="10"/>
    </row>
    <row r="306" spans="4:10" x14ac:dyDescent="0.35">
      <c r="D306" s="10"/>
      <c r="E306" s="10"/>
      <c r="F306" s="10"/>
      <c r="G306" s="10"/>
      <c r="H306" s="10"/>
      <c r="I306" s="10"/>
      <c r="J306" s="10"/>
    </row>
    <row r="307" spans="4:10" x14ac:dyDescent="0.35">
      <c r="D307" s="10"/>
      <c r="E307" s="10"/>
      <c r="F307" s="10"/>
      <c r="G307" s="10"/>
      <c r="H307" s="10"/>
      <c r="I307" s="10"/>
      <c r="J307" s="10"/>
    </row>
    <row r="308" spans="4:10" x14ac:dyDescent="0.35">
      <c r="D308" s="10"/>
      <c r="E308" s="10"/>
      <c r="F308" s="10"/>
      <c r="G308" s="10"/>
      <c r="H308" s="10"/>
      <c r="I308" s="10"/>
      <c r="J308" s="10"/>
    </row>
    <row r="309" spans="4:10" x14ac:dyDescent="0.35">
      <c r="D309" s="10"/>
      <c r="E309" s="10"/>
      <c r="F309" s="10"/>
      <c r="G309" s="10"/>
      <c r="H309" s="10"/>
      <c r="I309" s="10"/>
      <c r="J309" s="10"/>
    </row>
    <row r="310" spans="4:10" x14ac:dyDescent="0.35">
      <c r="D310" s="10"/>
      <c r="E310" s="10"/>
      <c r="F310" s="10"/>
      <c r="G310" s="10"/>
      <c r="H310" s="10"/>
      <c r="I310" s="10"/>
      <c r="J310" s="10"/>
    </row>
    <row r="311" spans="4:10" x14ac:dyDescent="0.35">
      <c r="D311" s="10"/>
      <c r="E311" s="10"/>
      <c r="F311" s="10"/>
      <c r="G311" s="10"/>
      <c r="H311" s="10"/>
      <c r="I311" s="10"/>
      <c r="J311" s="10"/>
    </row>
    <row r="312" spans="4:10" x14ac:dyDescent="0.35">
      <c r="D312" s="10"/>
      <c r="E312" s="10"/>
      <c r="F312" s="10"/>
      <c r="G312" s="10"/>
      <c r="H312" s="10"/>
      <c r="I312" s="10"/>
      <c r="J312" s="10"/>
    </row>
    <row r="313" spans="4:10" x14ac:dyDescent="0.35">
      <c r="D313" s="10"/>
      <c r="E313" s="10"/>
      <c r="F313" s="10"/>
      <c r="G313" s="10"/>
      <c r="H313" s="10"/>
      <c r="I313" s="10"/>
      <c r="J313" s="10"/>
    </row>
    <row r="314" spans="4:10" x14ac:dyDescent="0.35">
      <c r="D314" s="10"/>
      <c r="E314" s="10"/>
      <c r="F314" s="10"/>
      <c r="G314" s="10"/>
      <c r="H314" s="10"/>
      <c r="I314" s="10"/>
      <c r="J314" s="10"/>
    </row>
    <row r="315" spans="4:10" x14ac:dyDescent="0.35">
      <c r="D315" s="10"/>
      <c r="E315" s="10"/>
      <c r="F315" s="10"/>
      <c r="G315" s="10"/>
      <c r="H315" s="10"/>
      <c r="I315" s="10"/>
      <c r="J315" s="10"/>
    </row>
    <row r="316" spans="4:10" x14ac:dyDescent="0.35">
      <c r="D316" s="10"/>
      <c r="E316" s="10"/>
      <c r="F316" s="10"/>
      <c r="G316" s="10"/>
      <c r="H316" s="10"/>
      <c r="I316" s="10"/>
      <c r="J316" s="10"/>
    </row>
    <row r="317" spans="4:10" x14ac:dyDescent="0.35">
      <c r="D317" s="10"/>
      <c r="E317" s="10"/>
      <c r="F317" s="10"/>
      <c r="G317" s="10"/>
      <c r="H317" s="10"/>
      <c r="I317" s="10"/>
      <c r="J317" s="10"/>
    </row>
    <row r="318" spans="4:10" x14ac:dyDescent="0.35">
      <c r="D318" s="10"/>
      <c r="E318" s="10"/>
      <c r="F318" s="10"/>
      <c r="G318" s="10"/>
      <c r="H318" s="10"/>
      <c r="I318" s="10"/>
      <c r="J318" s="10"/>
    </row>
    <row r="319" spans="4:10" x14ac:dyDescent="0.35">
      <c r="D319" s="10"/>
      <c r="E319" s="10"/>
      <c r="F319" s="10"/>
      <c r="G319" s="10"/>
      <c r="H319" s="10"/>
      <c r="I319" s="10"/>
      <c r="J319" s="10"/>
    </row>
    <row r="320" spans="4:10" x14ac:dyDescent="0.35">
      <c r="D320" s="10"/>
      <c r="E320" s="10"/>
      <c r="F320" s="10"/>
      <c r="G320" s="10"/>
      <c r="H320" s="10"/>
      <c r="I320" s="10"/>
      <c r="J320" s="10"/>
    </row>
    <row r="321" spans="4:10" x14ac:dyDescent="0.35">
      <c r="D321" s="10"/>
      <c r="E321" s="10"/>
      <c r="F321" s="10"/>
      <c r="G321" s="10"/>
      <c r="H321" s="10"/>
      <c r="I321" s="10"/>
      <c r="J321" s="10"/>
    </row>
    <row r="322" spans="4:10" x14ac:dyDescent="0.35">
      <c r="D322" s="10"/>
      <c r="E322" s="10"/>
      <c r="F322" s="10"/>
      <c r="G322" s="10"/>
      <c r="H322" s="10"/>
      <c r="I322" s="10"/>
      <c r="J322" s="10"/>
    </row>
    <row r="323" spans="4:10" x14ac:dyDescent="0.35">
      <c r="D323" s="10"/>
      <c r="E323" s="10"/>
      <c r="F323" s="10"/>
      <c r="G323" s="10"/>
      <c r="H323" s="10"/>
      <c r="I323" s="10"/>
      <c r="J323" s="10"/>
    </row>
    <row r="324" spans="4:10" x14ac:dyDescent="0.35">
      <c r="D324" s="10"/>
      <c r="E324" s="10"/>
      <c r="F324" s="10"/>
      <c r="G324" s="10"/>
      <c r="H324" s="10"/>
      <c r="I324" s="10"/>
      <c r="J324" s="10"/>
    </row>
    <row r="325" spans="4:10" x14ac:dyDescent="0.35">
      <c r="D325" s="10"/>
      <c r="E325" s="10"/>
      <c r="F325" s="10"/>
      <c r="G325" s="10"/>
      <c r="H325" s="10"/>
      <c r="I325" s="10"/>
      <c r="J325" s="10"/>
    </row>
    <row r="326" spans="4:10" x14ac:dyDescent="0.35">
      <c r="D326" s="10"/>
      <c r="E326" s="10"/>
      <c r="F326" s="10"/>
      <c r="G326" s="10"/>
      <c r="H326" s="10"/>
      <c r="I326" s="10"/>
      <c r="J326" s="10"/>
    </row>
    <row r="327" spans="4:10" x14ac:dyDescent="0.35">
      <c r="D327" s="10"/>
      <c r="E327" s="10"/>
      <c r="F327" s="10"/>
      <c r="G327" s="10"/>
      <c r="H327" s="10"/>
      <c r="I327" s="10"/>
      <c r="J327" s="10"/>
    </row>
    <row r="328" spans="4:10" x14ac:dyDescent="0.35">
      <c r="D328" s="10"/>
      <c r="E328" s="10"/>
      <c r="F328" s="10"/>
      <c r="G328" s="10"/>
      <c r="H328" s="10"/>
      <c r="I328" s="10"/>
      <c r="J328" s="10"/>
    </row>
    <row r="329" spans="4:10" x14ac:dyDescent="0.35">
      <c r="D329" s="10"/>
      <c r="E329" s="10"/>
      <c r="F329" s="10"/>
      <c r="G329" s="10"/>
      <c r="H329" s="10"/>
      <c r="I329" s="10"/>
      <c r="J329" s="10"/>
    </row>
    <row r="330" spans="4:10" x14ac:dyDescent="0.35">
      <c r="D330" s="10"/>
      <c r="E330" s="10"/>
      <c r="F330" s="10"/>
      <c r="G330" s="10"/>
      <c r="H330" s="10"/>
      <c r="I330" s="10"/>
      <c r="J330" s="10"/>
    </row>
    <row r="331" spans="4:10" x14ac:dyDescent="0.35">
      <c r="D331" s="10"/>
      <c r="E331" s="10"/>
      <c r="F331" s="10"/>
      <c r="G331" s="10"/>
      <c r="H331" s="10"/>
      <c r="I331" s="10"/>
      <c r="J331" s="10"/>
    </row>
    <row r="332" spans="4:10" x14ac:dyDescent="0.35">
      <c r="D332" s="10"/>
      <c r="E332" s="10"/>
      <c r="F332" s="10"/>
      <c r="G332" s="10"/>
      <c r="H332" s="10"/>
      <c r="I332" s="10"/>
      <c r="J332" s="10"/>
    </row>
    <row r="333" spans="4:10" x14ac:dyDescent="0.35">
      <c r="D333" s="10"/>
      <c r="E333" s="10"/>
      <c r="F333" s="10"/>
      <c r="G333" s="10"/>
      <c r="H333" s="10"/>
      <c r="I333" s="10"/>
      <c r="J333" s="10"/>
    </row>
    <row r="334" spans="4:10" x14ac:dyDescent="0.35">
      <c r="D334" s="10"/>
      <c r="E334" s="10"/>
      <c r="F334" s="10"/>
      <c r="G334" s="10"/>
      <c r="H334" s="10"/>
      <c r="I334" s="10"/>
      <c r="J334" s="10"/>
    </row>
    <row r="335" spans="4:10" x14ac:dyDescent="0.35">
      <c r="D335" s="10"/>
      <c r="E335" s="10"/>
      <c r="F335" s="10"/>
      <c r="G335" s="10"/>
      <c r="H335" s="10"/>
      <c r="I335" s="10"/>
      <c r="J335" s="10"/>
    </row>
    <row r="336" spans="4:10" x14ac:dyDescent="0.35">
      <c r="D336" s="10"/>
      <c r="E336" s="10"/>
      <c r="F336" s="10"/>
      <c r="G336" s="10"/>
      <c r="H336" s="10"/>
      <c r="I336" s="10"/>
      <c r="J336" s="10"/>
    </row>
    <row r="337" spans="4:9" x14ac:dyDescent="0.35">
      <c r="D337" s="10"/>
      <c r="E337" s="10"/>
      <c r="F337" s="10"/>
      <c r="G337" s="10"/>
      <c r="H337" s="10"/>
      <c r="I337" s="10"/>
    </row>
    <row r="338" spans="4:9" x14ac:dyDescent="0.35">
      <c r="D338" s="10"/>
      <c r="E338" s="10"/>
      <c r="F338" s="10"/>
      <c r="G338" s="10"/>
      <c r="H338" s="10"/>
      <c r="I338" s="10"/>
    </row>
    <row r="339" spans="4:9" x14ac:dyDescent="0.35">
      <c r="D339" s="10"/>
      <c r="E339" s="10"/>
      <c r="F339" s="10"/>
      <c r="G339" s="10"/>
      <c r="H339" s="10"/>
      <c r="I339" s="10"/>
    </row>
    <row r="340" spans="4:9" x14ac:dyDescent="0.35">
      <c r="D340" s="10"/>
      <c r="E340" s="10"/>
      <c r="F340" s="10"/>
      <c r="G340" s="10"/>
      <c r="H340" s="10"/>
      <c r="I340" s="10"/>
    </row>
    <row r="341" spans="4:9" x14ac:dyDescent="0.35">
      <c r="D341" s="10"/>
      <c r="E341" s="10"/>
      <c r="F341" s="10"/>
      <c r="G341" s="10"/>
      <c r="H341" s="10"/>
      <c r="I341" s="10"/>
    </row>
    <row r="342" spans="4:9" x14ac:dyDescent="0.35">
      <c r="D342" s="10"/>
      <c r="E342" s="10"/>
      <c r="F342" s="10"/>
      <c r="G342" s="10"/>
      <c r="H342" s="10"/>
      <c r="I342" s="10"/>
    </row>
    <row r="343" spans="4:9" x14ac:dyDescent="0.35">
      <c r="D343" s="10"/>
      <c r="E343" s="10"/>
      <c r="F343" s="10"/>
      <c r="G343" s="10"/>
      <c r="H343" s="10"/>
      <c r="I343" s="10"/>
    </row>
    <row r="344" spans="4:9" x14ac:dyDescent="0.35">
      <c r="D344" s="10"/>
      <c r="E344" s="10"/>
      <c r="F344" s="10"/>
      <c r="G344" s="10"/>
      <c r="H344" s="10"/>
      <c r="I344" s="10"/>
    </row>
    <row r="345" spans="4:9" x14ac:dyDescent="0.35">
      <c r="D345" s="10"/>
      <c r="E345" s="10"/>
      <c r="F345" s="10"/>
      <c r="G345" s="10"/>
      <c r="H345" s="10"/>
      <c r="I345" s="10"/>
    </row>
    <row r="346" spans="4:9" x14ac:dyDescent="0.35">
      <c r="D346" s="10"/>
      <c r="E346" s="10"/>
      <c r="F346" s="10"/>
      <c r="G346" s="10"/>
      <c r="H346" s="10"/>
      <c r="I346" s="10"/>
    </row>
  </sheetData>
  <sheetProtection algorithmName="SHA-512" hashValue="6fUQjyjUe360NacpHl6zPrKlI9QzcBDTu1mhEsh0DSrHsdhu1fedBDLZF8vo15BTdW30vZBOW4j73mFLt6LgKg==" saltValue="9kObjjuS8ZejKtIhIwrmUg==" spinCount="100000" sheet="1" objects="1" scenarios="1"/>
  <sortState xmlns:xlrd2="http://schemas.microsoft.com/office/spreadsheetml/2017/richdata2" ref="A21:O194">
    <sortCondition ref="A21:A194"/>
  </sortState>
  <mergeCells count="16">
    <mergeCell ref="B190:D190"/>
    <mergeCell ref="B149:D149"/>
    <mergeCell ref="A19:A20"/>
    <mergeCell ref="K19:O19"/>
    <mergeCell ref="B3:B4"/>
    <mergeCell ref="B158:I158"/>
    <mergeCell ref="P19:P20"/>
    <mergeCell ref="F19:J19"/>
    <mergeCell ref="B19:B20"/>
    <mergeCell ref="C19:C20"/>
    <mergeCell ref="C3:E3"/>
    <mergeCell ref="D19:D20"/>
    <mergeCell ref="E19:E20"/>
    <mergeCell ref="A14:B14"/>
    <mergeCell ref="B18:C18"/>
    <mergeCell ref="D18:E18"/>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6AC53-99BE-4AF1-863E-89BD3C4C50E8}">
  <dimension ref="A1:AJ213"/>
  <sheetViews>
    <sheetView workbookViewId="0">
      <pane xSplit="1" ySplit="5" topLeftCell="Q170" activePane="bottomRight" state="frozen"/>
      <selection pane="topRight" activeCell="B1" sqref="B1"/>
      <selection pane="bottomLeft" activeCell="A6" sqref="A6"/>
      <selection pane="bottomRight" activeCell="Q6" sqref="Q6:Q179"/>
    </sheetView>
  </sheetViews>
  <sheetFormatPr defaultColWidth="8.81640625" defaultRowHeight="14.5" x14ac:dyDescent="0.35"/>
  <cols>
    <col min="1" max="1" width="10.81640625" customWidth="1"/>
    <col min="2" max="2" width="10.1796875" customWidth="1"/>
    <col min="3" max="3" width="13.453125" customWidth="1"/>
    <col min="4" max="8" width="14.453125" customWidth="1"/>
    <col min="9" max="9" width="15.453125" customWidth="1"/>
    <col min="10" max="10" width="14.453125" customWidth="1"/>
    <col min="11" max="11" width="15.453125" customWidth="1"/>
    <col min="12" max="12" width="18.453125" customWidth="1"/>
    <col min="13" max="13" width="14.453125" customWidth="1"/>
    <col min="14" max="14" width="18.7265625" style="48" customWidth="1"/>
    <col min="15" max="15" width="20.1796875" customWidth="1"/>
    <col min="16" max="16" width="14.1796875" customWidth="1"/>
    <col min="17" max="17" width="12" style="6" customWidth="1"/>
    <col min="18" max="18" width="16.54296875" bestFit="1" customWidth="1"/>
    <col min="19" max="19" width="8.81640625" bestFit="1" customWidth="1"/>
    <col min="20" max="20" width="9.81640625" bestFit="1" customWidth="1"/>
    <col min="21" max="21" width="17.1796875" customWidth="1"/>
    <col min="22" max="22" width="14.453125" bestFit="1" customWidth="1"/>
    <col min="23" max="23" width="10.54296875" customWidth="1"/>
    <col min="24" max="24" width="17.453125" customWidth="1"/>
    <col min="25" max="25" width="13.453125" bestFit="1" customWidth="1"/>
    <col min="26" max="26" width="10.81640625" bestFit="1" customWidth="1"/>
    <col min="27" max="27" width="18" customWidth="1"/>
    <col min="28" max="28" width="15.1796875" customWidth="1"/>
    <col min="29" max="29" width="10.81640625" bestFit="1" customWidth="1"/>
    <col min="30" max="30" width="17.26953125" customWidth="1"/>
    <col min="31" max="31" width="8.81640625" bestFit="1" customWidth="1"/>
    <col min="32" max="32" width="23.1796875" customWidth="1"/>
    <col min="33" max="33" width="18.26953125" customWidth="1"/>
    <col min="34" max="34" width="20.7265625" customWidth="1"/>
    <col min="35" max="35" width="15.81640625" customWidth="1"/>
  </cols>
  <sheetData>
    <row r="1" spans="1:36" ht="39" customHeight="1" x14ac:dyDescent="0.45">
      <c r="A1" s="5" t="s">
        <v>207</v>
      </c>
      <c r="N1"/>
    </row>
    <row r="2" spans="1:36" x14ac:dyDescent="0.35">
      <c r="A2" s="66" t="s">
        <v>208</v>
      </c>
      <c r="B2" s="66"/>
      <c r="C2" s="66"/>
      <c r="D2" s="66"/>
      <c r="E2" s="66"/>
      <c r="F2" s="66"/>
      <c r="G2" s="66"/>
      <c r="H2" s="66"/>
      <c r="I2" s="66"/>
      <c r="J2" s="66"/>
      <c r="K2" s="66"/>
      <c r="L2" s="84"/>
      <c r="M2" s="88" t="s">
        <v>209</v>
      </c>
      <c r="N2" s="83"/>
      <c r="O2" s="89" t="s">
        <v>210</v>
      </c>
      <c r="P2" s="66"/>
      <c r="Q2" s="73" t="s">
        <v>211</v>
      </c>
      <c r="R2" s="85"/>
      <c r="S2" s="85"/>
      <c r="T2" s="85"/>
      <c r="U2" s="85"/>
      <c r="V2" s="85"/>
      <c r="W2" s="85"/>
      <c r="X2" s="85"/>
      <c r="Y2" s="85"/>
      <c r="Z2" s="85"/>
      <c r="AA2" s="85"/>
      <c r="AB2" s="85"/>
    </row>
    <row r="3" spans="1:36" ht="14.5" customHeight="1" x14ac:dyDescent="0.35">
      <c r="A3" s="66"/>
      <c r="B3" s="66"/>
      <c r="C3" s="66"/>
      <c r="D3" s="66"/>
      <c r="E3" s="66"/>
      <c r="F3" s="66"/>
      <c r="G3" s="66"/>
      <c r="H3" s="66"/>
      <c r="I3" s="66"/>
      <c r="J3" s="66"/>
      <c r="K3" s="66"/>
      <c r="L3" s="84"/>
      <c r="M3" s="88"/>
      <c r="N3" s="83"/>
      <c r="O3" s="89"/>
      <c r="P3" s="66"/>
      <c r="Q3" s="73" t="s">
        <v>212</v>
      </c>
      <c r="R3" s="85"/>
      <c r="S3" s="85"/>
      <c r="T3" s="85" t="s">
        <v>213</v>
      </c>
      <c r="U3" s="85"/>
      <c r="V3" s="85"/>
      <c r="W3" s="85" t="s">
        <v>214</v>
      </c>
      <c r="X3" s="85"/>
      <c r="Y3" s="85"/>
      <c r="Z3" s="85" t="s">
        <v>215</v>
      </c>
      <c r="AA3" s="85"/>
      <c r="AB3" s="85"/>
      <c r="AC3" s="85" t="s">
        <v>216</v>
      </c>
      <c r="AD3" s="85"/>
      <c r="AE3" s="85"/>
      <c r="AF3" s="83" t="s">
        <v>217</v>
      </c>
      <c r="AG3" s="83" t="s">
        <v>218</v>
      </c>
      <c r="AH3" s="83"/>
      <c r="AI3" s="83"/>
    </row>
    <row r="4" spans="1:36" ht="59.5" customHeight="1" x14ac:dyDescent="0.35">
      <c r="A4" s="25" t="s">
        <v>19</v>
      </c>
      <c r="B4" s="25" t="s">
        <v>219</v>
      </c>
      <c r="C4" s="25" t="s">
        <v>220</v>
      </c>
      <c r="D4" s="25" t="s">
        <v>221</v>
      </c>
      <c r="E4" s="25" t="s">
        <v>222</v>
      </c>
      <c r="F4" s="25" t="s">
        <v>223</v>
      </c>
      <c r="G4" s="25" t="s">
        <v>224</v>
      </c>
      <c r="H4" s="25" t="s">
        <v>225</v>
      </c>
      <c r="I4" s="25" t="s">
        <v>226</v>
      </c>
      <c r="J4" s="25" t="s">
        <v>227</v>
      </c>
      <c r="K4" s="25" t="s">
        <v>228</v>
      </c>
      <c r="L4" s="25" t="s">
        <v>229</v>
      </c>
      <c r="M4" s="25" t="s">
        <v>230</v>
      </c>
      <c r="N4" s="25" t="s">
        <v>231</v>
      </c>
      <c r="O4" s="49" t="s">
        <v>232</v>
      </c>
      <c r="P4" s="25" t="s">
        <v>233</v>
      </c>
      <c r="Q4" s="24" t="s">
        <v>234</v>
      </c>
      <c r="R4" s="86">
        <f>Main_revenue_estimates!B5</f>
        <v>0</v>
      </c>
      <c r="S4" s="66"/>
      <c r="T4" s="1" t="s">
        <v>235</v>
      </c>
      <c r="U4" s="87">
        <f>Main_revenue_estimates!B6-Main_revenue_estimates!B5</f>
        <v>1.7000000000000001E-2</v>
      </c>
      <c r="V4" s="66"/>
      <c r="W4" s="1" t="s">
        <v>235</v>
      </c>
      <c r="X4" s="87">
        <f>Main_revenue_estimates!B7-Main_revenue_estimates!B6</f>
        <v>4.0000000000000001E-3</v>
      </c>
      <c r="Y4" s="66"/>
      <c r="Z4" s="1" t="s">
        <v>235</v>
      </c>
      <c r="AA4" s="87">
        <f>Main_revenue_estimates!B8-Main_revenue_estimates!B7</f>
        <v>1.4000000000000002E-2</v>
      </c>
      <c r="AB4" s="66"/>
      <c r="AC4" s="1" t="s">
        <v>235</v>
      </c>
      <c r="AD4" s="87">
        <f>Main_revenue_estimates!B9-Main_revenue_estimates!B8</f>
        <v>0</v>
      </c>
      <c r="AE4" s="66"/>
      <c r="AF4" s="83"/>
      <c r="AG4" s="83"/>
      <c r="AH4" s="83"/>
      <c r="AI4" s="83"/>
    </row>
    <row r="5" spans="1:36" x14ac:dyDescent="0.35">
      <c r="A5" s="3" t="s">
        <v>236</v>
      </c>
      <c r="B5" s="3" t="s">
        <v>237</v>
      </c>
      <c r="C5" s="3" t="s">
        <v>238</v>
      </c>
      <c r="D5" s="3" t="s">
        <v>239</v>
      </c>
      <c r="E5" s="3" t="s">
        <v>240</v>
      </c>
      <c r="F5" s="3" t="s">
        <v>241</v>
      </c>
      <c r="G5" s="3" t="s">
        <v>242</v>
      </c>
      <c r="H5" s="3" t="s">
        <v>243</v>
      </c>
      <c r="I5" s="3" t="s">
        <v>244</v>
      </c>
      <c r="J5" s="3" t="s">
        <v>245</v>
      </c>
      <c r="K5" s="3" t="s">
        <v>246</v>
      </c>
      <c r="L5" s="3" t="s">
        <v>247</v>
      </c>
      <c r="M5" s="3" t="s">
        <v>248</v>
      </c>
      <c r="N5" s="3" t="s">
        <v>249</v>
      </c>
      <c r="O5" s="42" t="s">
        <v>250</v>
      </c>
      <c r="P5" s="3" t="s">
        <v>251</v>
      </c>
      <c r="Q5" s="42" t="s">
        <v>252</v>
      </c>
      <c r="R5" s="3" t="s">
        <v>253</v>
      </c>
      <c r="S5" s="3" t="s">
        <v>254</v>
      </c>
      <c r="T5" s="3" t="s">
        <v>255</v>
      </c>
      <c r="U5" s="3" t="s">
        <v>256</v>
      </c>
      <c r="V5" s="3" t="s">
        <v>257</v>
      </c>
      <c r="W5" s="3" t="s">
        <v>255</v>
      </c>
      <c r="X5" s="3" t="s">
        <v>256</v>
      </c>
      <c r="Y5" s="3" t="s">
        <v>257</v>
      </c>
      <c r="Z5" s="3" t="s">
        <v>258</v>
      </c>
      <c r="AA5" s="3" t="s">
        <v>256</v>
      </c>
      <c r="AB5" s="3" t="s">
        <v>257</v>
      </c>
      <c r="AC5" s="3" t="s">
        <v>258</v>
      </c>
      <c r="AD5" s="3" t="s">
        <v>256</v>
      </c>
      <c r="AE5" s="3" t="s">
        <v>259</v>
      </c>
      <c r="AF5" s="3" t="s">
        <v>260</v>
      </c>
      <c r="AG5" s="3" t="s">
        <v>260</v>
      </c>
      <c r="AH5" s="3" t="s">
        <v>261</v>
      </c>
      <c r="AI5" s="3" t="s">
        <v>262</v>
      </c>
    </row>
    <row r="6" spans="1:36" x14ac:dyDescent="0.35">
      <c r="A6" t="s">
        <v>30</v>
      </c>
      <c r="B6" s="10">
        <v>18595844</v>
      </c>
      <c r="C6" s="10">
        <v>14461.74205220775</v>
      </c>
      <c r="D6" s="10">
        <v>40557.244767284777</v>
      </c>
      <c r="E6" s="10">
        <v>24130.622956781721</v>
      </c>
      <c r="F6" s="10">
        <v>61712.034449196057</v>
      </c>
      <c r="G6" s="10">
        <v>55052.91779400727</v>
      </c>
      <c r="H6" s="10">
        <v>170317.36706471999</v>
      </c>
      <c r="I6" s="10">
        <v>92438.910861914264</v>
      </c>
      <c r="J6" s="10">
        <v>267338.94749973441</v>
      </c>
      <c r="K6" s="10">
        <v>230692.23594852749</v>
      </c>
      <c r="L6" s="10">
        <v>782055.66171099816</v>
      </c>
      <c r="M6" s="10">
        <v>0</v>
      </c>
      <c r="N6" s="48">
        <v>2022</v>
      </c>
      <c r="O6" s="10"/>
      <c r="Q6" s="98">
        <v>2022</v>
      </c>
      <c r="R6" s="12">
        <f t="shared" ref="R6:R37" si="0">0.01*B6*(D6-Q6)</f>
        <v>7165954001.94244</v>
      </c>
      <c r="S6" s="12">
        <f t="shared" ref="S6:S69" si="1">R6*$R$4</f>
        <v>0</v>
      </c>
      <c r="T6" s="10">
        <f t="shared" ref="T6:T37" si="2">E6</f>
        <v>24130.622956781721</v>
      </c>
      <c r="U6" s="12">
        <f t="shared" ref="U6:U37" si="3">0.005*B6*(F6-T6)</f>
        <v>3494290327.0637207</v>
      </c>
      <c r="V6" s="12">
        <f t="shared" ref="V6:V69" si="4">U6*$U$4</f>
        <v>59402935.560083255</v>
      </c>
      <c r="W6" s="10">
        <f t="shared" ref="W6:W37" si="5">G6</f>
        <v>55052.91779400727</v>
      </c>
      <c r="X6" s="12">
        <f t="shared" ref="X6:X37" si="6">0.001*B6*(H6-W6)</f>
        <v>2143439717.3840876</v>
      </c>
      <c r="Y6" s="12">
        <f t="shared" ref="Y6:Y69" si="7">X6*$X$4</f>
        <v>8573758.8695363495</v>
      </c>
      <c r="Z6" s="10">
        <f t="shared" ref="Z6:Z37" si="8">I6</f>
        <v>92438.910861914264</v>
      </c>
      <c r="AA6" s="12">
        <f t="shared" ref="AA6:AA37" si="9">0.0005*B6*(J6-Z6)</f>
        <v>1626206898.4555938</v>
      </c>
      <c r="AB6" s="12">
        <f t="shared" ref="AB6:AB69" si="10">AA6*$AA$4</f>
        <v>22766896.578378316</v>
      </c>
      <c r="AC6" s="10">
        <f t="shared" ref="AC6:AC37" si="11">K6</f>
        <v>230692.23594852749</v>
      </c>
      <c r="AD6" s="10">
        <f t="shared" ref="AD6:AD37" si="12">0.0001*B6*(L6-AC6)</f>
        <v>1025306825.2784487</v>
      </c>
      <c r="AE6" s="12">
        <f t="shared" ref="AE6:AE69" si="13">AD6*$AD$4</f>
        <v>0</v>
      </c>
      <c r="AF6" s="10">
        <f t="shared" ref="AF6:AF69" si="14">SUM(S6,V6,Y6,AB6,AE6)</f>
        <v>90743591.00799793</v>
      </c>
      <c r="AG6" s="10">
        <f t="shared" ref="AG6:AG37" si="15">MAX(AF6-M6,0)</f>
        <v>90743591.00799793</v>
      </c>
      <c r="AH6" s="52"/>
      <c r="AI6" s="10">
        <f>AG6*0.968</f>
        <v>87839796.095741987</v>
      </c>
      <c r="AJ6" s="52"/>
    </row>
    <row r="7" spans="1:36" x14ac:dyDescent="0.35">
      <c r="A7" t="s">
        <v>31</v>
      </c>
      <c r="B7" s="10">
        <v>2203884</v>
      </c>
      <c r="C7" s="10">
        <v>177317.38253689421</v>
      </c>
      <c r="D7" s="10">
        <v>469204.66370732751</v>
      </c>
      <c r="E7" s="10">
        <v>291044.56533872097</v>
      </c>
      <c r="F7" s="10">
        <v>702260.99921216699</v>
      </c>
      <c r="G7" s="10">
        <v>643217.07012858591</v>
      </c>
      <c r="H7" s="10">
        <v>1872730.958460164</v>
      </c>
      <c r="I7" s="10">
        <v>1035797.2780022291</v>
      </c>
      <c r="J7" s="10">
        <v>2908546.282905851</v>
      </c>
      <c r="K7" s="10">
        <v>2537748.0615156088</v>
      </c>
      <c r="L7" s="10">
        <v>8431465.9677905757</v>
      </c>
      <c r="M7" s="10">
        <v>0</v>
      </c>
      <c r="N7" s="48">
        <v>2022</v>
      </c>
      <c r="O7" s="10"/>
      <c r="Q7" s="98">
        <v>2022</v>
      </c>
      <c r="R7" s="12">
        <f t="shared" si="0"/>
        <v>10296163976.219597</v>
      </c>
      <c r="S7" s="12">
        <f t="shared" si="1"/>
        <v>0</v>
      </c>
      <c r="T7" s="10">
        <f t="shared" si="2"/>
        <v>291044.56533872097</v>
      </c>
      <c r="U7" s="12">
        <f t="shared" si="3"/>
        <v>4531366595.7537289</v>
      </c>
      <c r="V7" s="12">
        <f t="shared" si="4"/>
        <v>77033232.127813399</v>
      </c>
      <c r="W7" s="10">
        <f t="shared" si="5"/>
        <v>643217.07012858591</v>
      </c>
      <c r="X7" s="12">
        <f t="shared" si="6"/>
        <v>2709705986.2717519</v>
      </c>
      <c r="Y7" s="12">
        <f t="shared" si="7"/>
        <v>10838823.945087008</v>
      </c>
      <c r="Z7" s="10">
        <f t="shared" si="8"/>
        <v>1035797.2780022291</v>
      </c>
      <c r="AA7" s="12">
        <f t="shared" si="9"/>
        <v>2063660783.9615071</v>
      </c>
      <c r="AB7" s="12">
        <f t="shared" si="10"/>
        <v>28891250.975461103</v>
      </c>
      <c r="AC7" s="10">
        <f t="shared" si="11"/>
        <v>2537748.0615156088</v>
      </c>
      <c r="AD7" s="10">
        <f t="shared" si="12"/>
        <v>1298907059.4152901</v>
      </c>
      <c r="AE7" s="12">
        <f t="shared" si="13"/>
        <v>0</v>
      </c>
      <c r="AF7" s="10">
        <f>SUM(S7,V7,Y7,AB7,AE7)</f>
        <v>116763307.04836151</v>
      </c>
      <c r="AG7" s="10">
        <f t="shared" si="15"/>
        <v>116763307.04836151</v>
      </c>
      <c r="AH7" s="52"/>
      <c r="AI7" s="10">
        <f t="shared" ref="AI7:AI70" si="16">AG7*0.968</f>
        <v>113026881.22281393</v>
      </c>
      <c r="AJ7" s="52"/>
    </row>
    <row r="8" spans="1:36" x14ac:dyDescent="0.35">
      <c r="A8" t="s">
        <v>32</v>
      </c>
      <c r="B8" s="10">
        <v>27872966</v>
      </c>
      <c r="C8" s="10">
        <v>93606.210679101394</v>
      </c>
      <c r="D8" s="10">
        <v>275177.81289849553</v>
      </c>
      <c r="E8" s="10">
        <v>154274.39774170541</v>
      </c>
      <c r="F8" s="10">
        <v>425400.02512932022</v>
      </c>
      <c r="G8" s="10">
        <v>342601.2106097897</v>
      </c>
      <c r="H8" s="10">
        <v>1251846.6228683819</v>
      </c>
      <c r="I8" s="10">
        <v>565525.28885231912</v>
      </c>
      <c r="J8" s="10">
        <v>2051278.3782248099</v>
      </c>
      <c r="K8" s="10">
        <v>1427564.947733684</v>
      </c>
      <c r="L8" s="10">
        <v>6896149.1524313446</v>
      </c>
      <c r="M8" s="10">
        <v>107272088</v>
      </c>
      <c r="N8" s="48">
        <v>2022</v>
      </c>
      <c r="O8" s="10"/>
      <c r="Q8" s="98">
        <v>2022</v>
      </c>
      <c r="R8" s="12">
        <f t="shared" si="0"/>
        <v>76136626856.221283</v>
      </c>
      <c r="S8" s="12">
        <f t="shared" si="1"/>
        <v>0</v>
      </c>
      <c r="T8" s="10">
        <f t="shared" si="2"/>
        <v>154274.39774170541</v>
      </c>
      <c r="U8" s="12">
        <f t="shared" si="3"/>
        <v>37785376969.518288</v>
      </c>
      <c r="V8" s="12">
        <f t="shared" si="4"/>
        <v>642351408.48181093</v>
      </c>
      <c r="W8" s="10">
        <f t="shared" si="5"/>
        <v>342601.2106097897</v>
      </c>
      <c r="X8" s="12">
        <f t="shared" si="6"/>
        <v>25343366461.539722</v>
      </c>
      <c r="Y8" s="12">
        <f t="shared" si="7"/>
        <v>101373465.84615889</v>
      </c>
      <c r="Z8" s="10">
        <f t="shared" si="8"/>
        <v>565525.28885231912</v>
      </c>
      <c r="AA8" s="12">
        <f t="shared" si="9"/>
        <v>20706172672.237198</v>
      </c>
      <c r="AB8" s="12">
        <f t="shared" si="10"/>
        <v>289886417.41132081</v>
      </c>
      <c r="AC8" s="10">
        <f t="shared" si="11"/>
        <v>1427564.947733684</v>
      </c>
      <c r="AD8" s="10">
        <f t="shared" si="12"/>
        <v>15242566160.567495</v>
      </c>
      <c r="AE8" s="12">
        <f t="shared" si="13"/>
        <v>0</v>
      </c>
      <c r="AF8" s="10">
        <f t="shared" si="14"/>
        <v>1033611291.7392906</v>
      </c>
      <c r="AG8" s="10">
        <f t="shared" si="15"/>
        <v>926339203.7392906</v>
      </c>
      <c r="AH8" s="52"/>
      <c r="AI8" s="10">
        <f t="shared" si="16"/>
        <v>896696349.21963322</v>
      </c>
      <c r="AJ8" s="52"/>
    </row>
    <row r="9" spans="1:36" x14ac:dyDescent="0.35">
      <c r="A9" t="s">
        <v>33</v>
      </c>
      <c r="B9" s="10">
        <v>15829828</v>
      </c>
      <c r="C9" s="10">
        <v>93848.540206929873</v>
      </c>
      <c r="D9" s="10">
        <v>413618.62046361901</v>
      </c>
      <c r="E9" s="10">
        <v>187793.5179599938</v>
      </c>
      <c r="F9" s="10">
        <v>690695.08514488197</v>
      </c>
      <c r="G9" s="10">
        <v>627232.0234001393</v>
      </c>
      <c r="H9" s="10">
        <v>2137046.2952014711</v>
      </c>
      <c r="I9" s="10">
        <v>1235046.610908279</v>
      </c>
      <c r="J9" s="10">
        <v>3367470.1570503232</v>
      </c>
      <c r="K9" s="10">
        <v>3261101.4890904222</v>
      </c>
      <c r="L9" s="10">
        <v>9232761.1368977595</v>
      </c>
      <c r="M9" s="10">
        <v>0</v>
      </c>
      <c r="N9" s="48">
        <v>2022</v>
      </c>
      <c r="O9" s="10"/>
      <c r="Q9" s="98">
        <v>2022</v>
      </c>
      <c r="R9" s="12">
        <f t="shared" si="0"/>
        <v>65155037073.20369</v>
      </c>
      <c r="S9" s="12">
        <f t="shared" si="1"/>
        <v>0</v>
      </c>
      <c r="T9" s="10">
        <f t="shared" si="2"/>
        <v>187793.5179599938</v>
      </c>
      <c r="U9" s="12">
        <f t="shared" si="3"/>
        <v>39804226547.336121</v>
      </c>
      <c r="V9" s="12">
        <f t="shared" si="4"/>
        <v>676671851.30471408</v>
      </c>
      <c r="W9" s="10">
        <f t="shared" si="5"/>
        <v>627232.0234001393</v>
      </c>
      <c r="X9" s="12">
        <f t="shared" si="6"/>
        <v>23900100234.560333</v>
      </c>
      <c r="Y9" s="12">
        <f t="shared" si="7"/>
        <v>95600400.938241333</v>
      </c>
      <c r="Z9" s="10">
        <f t="shared" si="8"/>
        <v>1235046.610908279</v>
      </c>
      <c r="AA9" s="12">
        <f t="shared" si="9"/>
        <v>16877948979.289312</v>
      </c>
      <c r="AB9" s="12">
        <f t="shared" si="10"/>
        <v>236291285.7100504</v>
      </c>
      <c r="AC9" s="10">
        <f t="shared" si="11"/>
        <v>3261101.4890904222</v>
      </c>
      <c r="AD9" s="10">
        <f t="shared" si="12"/>
        <v>9453034509.933073</v>
      </c>
      <c r="AE9" s="12">
        <f t="shared" si="13"/>
        <v>0</v>
      </c>
      <c r="AF9" s="10">
        <f t="shared" si="14"/>
        <v>1008563537.9530058</v>
      </c>
      <c r="AG9" s="10">
        <f t="shared" si="15"/>
        <v>1008563537.9530058</v>
      </c>
      <c r="AH9" s="52"/>
      <c r="AI9" s="10">
        <f t="shared" si="16"/>
        <v>976289504.73850954</v>
      </c>
      <c r="AJ9" s="52"/>
    </row>
    <row r="10" spans="1:36" x14ac:dyDescent="0.35">
      <c r="A10" t="s">
        <v>34</v>
      </c>
      <c r="B10" s="10">
        <v>31530294</v>
      </c>
      <c r="C10" s="10">
        <v>385318.44010726048</v>
      </c>
      <c r="D10" s="10">
        <v>1147081.2532154459</v>
      </c>
      <c r="E10" s="10">
        <v>639976.55853083706</v>
      </c>
      <c r="F10" s="10">
        <v>1777713.1457641891</v>
      </c>
      <c r="G10" s="10">
        <v>1438908.0468584071</v>
      </c>
      <c r="H10" s="10">
        <v>5227618.2276486466</v>
      </c>
      <c r="I10" s="10">
        <v>2416891.2143434072</v>
      </c>
      <c r="J10" s="10">
        <v>8539649.4454284664</v>
      </c>
      <c r="K10" s="10">
        <v>6176578.7934971666</v>
      </c>
      <c r="L10" s="10">
        <v>28241542.860760968</v>
      </c>
      <c r="M10" s="10">
        <v>3283779072</v>
      </c>
      <c r="N10" s="48">
        <v>2022</v>
      </c>
      <c r="O10" s="10">
        <v>121795690496</v>
      </c>
      <c r="P10">
        <v>2022</v>
      </c>
      <c r="Q10" s="98">
        <v>2022</v>
      </c>
      <c r="R10" s="12">
        <f t="shared" si="0"/>
        <v>361040549013.03455</v>
      </c>
      <c r="S10" s="12">
        <f t="shared" si="1"/>
        <v>0</v>
      </c>
      <c r="T10" s="10">
        <f t="shared" si="2"/>
        <v>639976.55853083706</v>
      </c>
      <c r="U10" s="12">
        <f t="shared" si="3"/>
        <v>179365845450.12119</v>
      </c>
      <c r="V10" s="12">
        <f t="shared" si="4"/>
        <v>3049219372.6520605</v>
      </c>
      <c r="W10" s="10">
        <f t="shared" si="5"/>
        <v>1438908.0468584071</v>
      </c>
      <c r="X10" s="12">
        <f t="shared" si="6"/>
        <v>119459145881.10941</v>
      </c>
      <c r="Y10" s="12">
        <f t="shared" si="7"/>
        <v>477836583.52443761</v>
      </c>
      <c r="Z10" s="10">
        <f t="shared" si="8"/>
        <v>2416891.2143434072</v>
      </c>
      <c r="AA10" s="12">
        <f t="shared" si="9"/>
        <v>96526183558.51593</v>
      </c>
      <c r="AB10" s="12">
        <f t="shared" si="10"/>
        <v>1351366569.8192232</v>
      </c>
      <c r="AC10" s="10">
        <f t="shared" si="11"/>
        <v>6176578.7934971666</v>
      </c>
      <c r="AD10" s="10">
        <f t="shared" si="12"/>
        <v>69571480414.026352</v>
      </c>
      <c r="AE10" s="12">
        <f t="shared" si="13"/>
        <v>0</v>
      </c>
      <c r="AF10" s="10">
        <f t="shared" si="14"/>
        <v>4878422525.9957209</v>
      </c>
      <c r="AG10" s="10">
        <f t="shared" si="15"/>
        <v>1594643453.9957209</v>
      </c>
      <c r="AH10" s="52">
        <f t="shared" ref="AH10:AH74" si="17">AG10/O10</f>
        <v>1.3092774034136223E-2</v>
      </c>
      <c r="AI10" s="10">
        <f t="shared" si="16"/>
        <v>1543614863.4678578</v>
      </c>
      <c r="AJ10" s="52">
        <f>AI10/O10</f>
        <v>1.2673805265043865E-2</v>
      </c>
    </row>
    <row r="11" spans="1:36" x14ac:dyDescent="0.35">
      <c r="A11" t="s">
        <v>35</v>
      </c>
      <c r="B11" s="10">
        <v>2049269</v>
      </c>
      <c r="C11" s="10">
        <v>197640.8137294795</v>
      </c>
      <c r="D11" s="10">
        <v>523476.58973729803</v>
      </c>
      <c r="E11" s="10">
        <v>324439.34900845902</v>
      </c>
      <c r="F11" s="10">
        <v>783735.71535430779</v>
      </c>
      <c r="G11" s="10">
        <v>714254.55246261379</v>
      </c>
      <c r="H11" s="10">
        <v>2091233.6336265521</v>
      </c>
      <c r="I11" s="10">
        <v>1169434.6294776751</v>
      </c>
      <c r="J11" s="10">
        <v>3251516.8157555498</v>
      </c>
      <c r="K11" s="10">
        <v>2831915.9806714929</v>
      </c>
      <c r="L11" s="10">
        <v>9401417.8259499967</v>
      </c>
      <c r="M11" s="10">
        <v>0</v>
      </c>
      <c r="N11" s="48">
        <v>2022</v>
      </c>
      <c r="O11" s="10">
        <v>4272793088</v>
      </c>
      <c r="P11">
        <v>2022</v>
      </c>
      <c r="Q11" s="98">
        <v>2022</v>
      </c>
      <c r="R11" s="12">
        <f t="shared" si="0"/>
        <v>10686007256.563629</v>
      </c>
      <c r="S11" s="12">
        <f t="shared" si="1"/>
        <v>0</v>
      </c>
      <c r="T11" s="10">
        <f t="shared" si="2"/>
        <v>324439.34900845902</v>
      </c>
      <c r="U11" s="12">
        <f t="shared" si="3"/>
        <v>4706109026.8259554</v>
      </c>
      <c r="V11" s="12">
        <f t="shared" si="4"/>
        <v>80003853.456041247</v>
      </c>
      <c r="W11" s="10">
        <f t="shared" si="5"/>
        <v>714254.55246261379</v>
      </c>
      <c r="X11" s="12">
        <f t="shared" si="6"/>
        <v>2821800544.6777425</v>
      </c>
      <c r="Y11" s="12">
        <f t="shared" si="7"/>
        <v>11287202.178710971</v>
      </c>
      <c r="Z11" s="10">
        <f t="shared" si="8"/>
        <v>1169434.6294776751</v>
      </c>
      <c r="AA11" s="12">
        <f t="shared" si="9"/>
        <v>2133373239.8957374</v>
      </c>
      <c r="AB11" s="12">
        <f t="shared" si="10"/>
        <v>29867225.358540326</v>
      </c>
      <c r="AC11" s="10">
        <f t="shared" si="11"/>
        <v>2831915.9806714929</v>
      </c>
      <c r="AD11" s="10">
        <f t="shared" si="12"/>
        <v>1346267647.6972034</v>
      </c>
      <c r="AE11" s="12">
        <f t="shared" si="13"/>
        <v>0</v>
      </c>
      <c r="AF11" s="10">
        <f t="shared" si="14"/>
        <v>121158280.99329254</v>
      </c>
      <c r="AG11" s="10">
        <f t="shared" si="15"/>
        <v>121158280.99329254</v>
      </c>
      <c r="AH11" s="52">
        <f t="shared" si="17"/>
        <v>2.8355756643953019E-2</v>
      </c>
      <c r="AI11" s="10">
        <f t="shared" si="16"/>
        <v>117281216.00150718</v>
      </c>
      <c r="AJ11" s="52">
        <f t="shared" ref="AJ11:AJ74" si="18">AI11/O11</f>
        <v>2.7448372431346523E-2</v>
      </c>
    </row>
    <row r="12" spans="1:36" x14ac:dyDescent="0.35">
      <c r="A12" t="s">
        <v>36</v>
      </c>
      <c r="B12" s="10">
        <v>19905806</v>
      </c>
      <c r="C12" s="10">
        <v>3178166.026589694</v>
      </c>
      <c r="D12" s="10">
        <v>9051470.9811514523</v>
      </c>
      <c r="E12" s="10">
        <v>5208615.6122299163</v>
      </c>
      <c r="F12" s="10">
        <v>13875465.88834551</v>
      </c>
      <c r="G12" s="10">
        <v>11459245.53810351</v>
      </c>
      <c r="H12" s="10">
        <v>40019303.8726952</v>
      </c>
      <c r="I12" s="10">
        <v>18562423.360096999</v>
      </c>
      <c r="J12" s="10">
        <v>65113048.687089771</v>
      </c>
      <c r="K12" s="10">
        <v>46028019.670611411</v>
      </c>
      <c r="L12" s="10">
        <v>216083745.71351531</v>
      </c>
      <c r="M12" s="10">
        <v>0</v>
      </c>
      <c r="N12" s="48">
        <v>2021</v>
      </c>
      <c r="O12" s="10">
        <v>379535622144</v>
      </c>
      <c r="P12">
        <v>2021</v>
      </c>
      <c r="Q12" s="98">
        <v>2022</v>
      </c>
      <c r="R12" s="12">
        <f t="shared" si="0"/>
        <v>1801365758256.9846</v>
      </c>
      <c r="S12" s="12">
        <f t="shared" si="1"/>
        <v>0</v>
      </c>
      <c r="T12" s="10">
        <f t="shared" si="2"/>
        <v>5208615.6122299163</v>
      </c>
      <c r="U12" s="12">
        <f t="shared" si="3"/>
        <v>862603201137.01709</v>
      </c>
      <c r="V12" s="12">
        <f t="shared" si="4"/>
        <v>14664254419.329292</v>
      </c>
      <c r="W12" s="10">
        <f t="shared" si="5"/>
        <v>11459245.53810351</v>
      </c>
      <c r="X12" s="12">
        <f t="shared" si="6"/>
        <v>568510980557.06531</v>
      </c>
      <c r="Y12" s="12">
        <f t="shared" si="7"/>
        <v>2274043922.2282615</v>
      </c>
      <c r="Z12" s="10">
        <f t="shared" si="8"/>
        <v>18562423.360096999</v>
      </c>
      <c r="AA12" s="12">
        <f t="shared" si="9"/>
        <v>463313858468.90234</v>
      </c>
      <c r="AB12" s="12">
        <f t="shared" si="10"/>
        <v>6486394018.5646334</v>
      </c>
      <c r="AC12" s="10">
        <f t="shared" si="11"/>
        <v>46028019.670611411</v>
      </c>
      <c r="AD12" s="10">
        <f t="shared" si="12"/>
        <v>338509629179.91925</v>
      </c>
      <c r="AE12" s="12">
        <f t="shared" si="13"/>
        <v>0</v>
      </c>
      <c r="AF12" s="10">
        <f t="shared" si="14"/>
        <v>23424692360.122189</v>
      </c>
      <c r="AG12" s="10">
        <f t="shared" si="15"/>
        <v>23424692360.122189</v>
      </c>
      <c r="AH12" s="52">
        <f t="shared" si="17"/>
        <v>6.1719351210818896E-2</v>
      </c>
      <c r="AI12" s="10">
        <f t="shared" si="16"/>
        <v>22675102204.598278</v>
      </c>
      <c r="AJ12" s="52">
        <f t="shared" si="18"/>
        <v>5.9744331972072691E-2</v>
      </c>
    </row>
    <row r="13" spans="1:36" x14ac:dyDescent="0.35">
      <c r="A13" t="s">
        <v>37</v>
      </c>
      <c r="B13" s="10">
        <v>7221673</v>
      </c>
      <c r="C13" s="10">
        <v>2061547.50451728</v>
      </c>
      <c r="D13" s="10">
        <v>7687011.1933853049</v>
      </c>
      <c r="E13" s="10">
        <v>3976004.1238231659</v>
      </c>
      <c r="F13" s="10">
        <v>12370126.412956331</v>
      </c>
      <c r="G13" s="10">
        <v>10508022.63264592</v>
      </c>
      <c r="H13" s="10">
        <v>37028315.159398451</v>
      </c>
      <c r="I13" s="10">
        <v>17990701.850099701</v>
      </c>
      <c r="J13" s="10">
        <v>59924528.201141313</v>
      </c>
      <c r="K13" s="10">
        <v>43966587.191777982</v>
      </c>
      <c r="L13" s="10">
        <v>192206950.79860181</v>
      </c>
      <c r="M13" s="10">
        <v>0</v>
      </c>
      <c r="N13" s="48">
        <v>2022</v>
      </c>
      <c r="O13" s="10">
        <v>133183275008</v>
      </c>
      <c r="P13">
        <v>2022</v>
      </c>
      <c r="Q13" s="98">
        <v>2022</v>
      </c>
      <c r="R13" s="12">
        <f t="shared" si="0"/>
        <v>554984789631.62427</v>
      </c>
      <c r="S13" s="12">
        <f t="shared" si="1"/>
        <v>0</v>
      </c>
      <c r="T13" s="10">
        <f t="shared" si="2"/>
        <v>3976004.1238231659</v>
      </c>
      <c r="U13" s="12">
        <f t="shared" si="3"/>
        <v>303098031470.65582</v>
      </c>
      <c r="V13" s="12">
        <f t="shared" si="4"/>
        <v>5152666535.0011492</v>
      </c>
      <c r="W13" s="10">
        <f t="shared" si="5"/>
        <v>10508022.63264592</v>
      </c>
      <c r="X13" s="12">
        <f t="shared" si="6"/>
        <v>191520880492.55054</v>
      </c>
      <c r="Y13" s="12">
        <f t="shared" si="7"/>
        <v>766083521.97020221</v>
      </c>
      <c r="Z13" s="10">
        <f t="shared" si="8"/>
        <v>17990701.850099701</v>
      </c>
      <c r="AA13" s="12">
        <f t="shared" si="9"/>
        <v>151416190773.00287</v>
      </c>
      <c r="AB13" s="12">
        <f t="shared" si="10"/>
        <v>2119826670.8220406</v>
      </c>
      <c r="AC13" s="10">
        <f t="shared" si="11"/>
        <v>43966587.191777982</v>
      </c>
      <c r="AD13" s="10">
        <f t="shared" si="12"/>
        <v>107054343136.95824</v>
      </c>
      <c r="AE13" s="12">
        <f t="shared" si="13"/>
        <v>0</v>
      </c>
      <c r="AF13" s="10">
        <f t="shared" si="14"/>
        <v>8038576727.7933922</v>
      </c>
      <c r="AG13" s="10">
        <f t="shared" si="15"/>
        <v>8038576727.7933922</v>
      </c>
      <c r="AH13" s="52">
        <f t="shared" si="17"/>
        <v>6.0357253771620607E-2</v>
      </c>
      <c r="AI13" s="10">
        <f t="shared" si="16"/>
        <v>7781342272.5040035</v>
      </c>
      <c r="AJ13" s="52">
        <f t="shared" si="18"/>
        <v>5.8425821650928744E-2</v>
      </c>
    </row>
    <row r="14" spans="1:36" x14ac:dyDescent="0.35">
      <c r="A14" t="s">
        <v>38</v>
      </c>
      <c r="B14" s="10">
        <v>7210555</v>
      </c>
      <c r="C14" s="10">
        <v>115286.7614721758</v>
      </c>
      <c r="D14" s="10">
        <v>305618.34436881269</v>
      </c>
      <c r="E14" s="10">
        <v>189249.99469168059</v>
      </c>
      <c r="F14" s="10">
        <v>457698.16363250051</v>
      </c>
      <c r="G14" s="10">
        <v>416633.75301962032</v>
      </c>
      <c r="H14" s="10">
        <v>1222517.965709294</v>
      </c>
      <c r="I14" s="10">
        <v>682145.74557220947</v>
      </c>
      <c r="J14" s="10">
        <v>1899326.005548869</v>
      </c>
      <c r="K14" s="10">
        <v>1651891.8948421499</v>
      </c>
      <c r="L14" s="10">
        <v>5497341.6105096024</v>
      </c>
      <c r="M14" s="10">
        <v>0</v>
      </c>
      <c r="N14" s="48">
        <v>2022</v>
      </c>
      <c r="O14" s="10">
        <v>12190521344</v>
      </c>
      <c r="P14">
        <v>2022</v>
      </c>
      <c r="Q14" s="98">
        <v>2022</v>
      </c>
      <c r="R14" s="12">
        <f t="shared" si="0"/>
        <v>21890981388.702644</v>
      </c>
      <c r="S14" s="12">
        <f t="shared" si="1"/>
        <v>0</v>
      </c>
      <c r="T14" s="10">
        <f t="shared" si="2"/>
        <v>189249.99469168059</v>
      </c>
      <c r="U14" s="12">
        <f t="shared" si="3"/>
        <v>9678301433.9853687</v>
      </c>
      <c r="V14" s="12">
        <f t="shared" si="4"/>
        <v>164531124.37775129</v>
      </c>
      <c r="W14" s="10">
        <f t="shared" si="5"/>
        <v>416633.75301962032</v>
      </c>
      <c r="X14" s="12">
        <f t="shared" si="6"/>
        <v>5810872439.2305899</v>
      </c>
      <c r="Y14" s="12">
        <f t="shared" si="7"/>
        <v>23243489.756922361</v>
      </c>
      <c r="Z14" s="10">
        <f t="shared" si="8"/>
        <v>682145.74557220947</v>
      </c>
      <c r="AA14" s="12">
        <f t="shared" si="9"/>
        <v>4388272604.7380009</v>
      </c>
      <c r="AB14" s="12">
        <f t="shared" si="10"/>
        <v>61435816.466332018</v>
      </c>
      <c r="AC14" s="10">
        <f t="shared" si="11"/>
        <v>1651891.8948421499</v>
      </c>
      <c r="AD14" s="10">
        <f t="shared" si="12"/>
        <v>2772782667.4554529</v>
      </c>
      <c r="AE14" s="12">
        <f t="shared" si="13"/>
        <v>0</v>
      </c>
      <c r="AF14" s="10">
        <f t="shared" si="14"/>
        <v>249210430.60100567</v>
      </c>
      <c r="AG14" s="10">
        <f t="shared" si="15"/>
        <v>249210430.60100567</v>
      </c>
      <c r="AH14" s="52">
        <f t="shared" si="17"/>
        <v>2.0442967414487444E-2</v>
      </c>
      <c r="AI14" s="10">
        <f t="shared" si="16"/>
        <v>241235696.8217735</v>
      </c>
      <c r="AJ14" s="52">
        <f t="shared" si="18"/>
        <v>1.9788792457223845E-2</v>
      </c>
    </row>
    <row r="15" spans="1:36" x14ac:dyDescent="0.35">
      <c r="A15" t="s">
        <v>39</v>
      </c>
      <c r="B15" s="10">
        <v>298772</v>
      </c>
      <c r="C15" s="10">
        <v>814032.3</v>
      </c>
      <c r="D15" s="10">
        <v>2535922</v>
      </c>
      <c r="E15" s="10">
        <v>1407287.4</v>
      </c>
      <c r="F15" s="10">
        <v>3962320</v>
      </c>
      <c r="G15" s="10">
        <v>3434681.3</v>
      </c>
      <c r="H15" s="10">
        <v>11440051</v>
      </c>
      <c r="I15" s="10">
        <v>6109233</v>
      </c>
      <c r="J15" s="10">
        <v>18173770</v>
      </c>
      <c r="K15" s="10">
        <v>15884150</v>
      </c>
      <c r="L15" s="10">
        <v>53489180</v>
      </c>
      <c r="M15" s="10">
        <v>0</v>
      </c>
      <c r="N15" s="48">
        <v>2022</v>
      </c>
      <c r="O15" s="10">
        <v>2158251008</v>
      </c>
      <c r="P15">
        <v>2022</v>
      </c>
      <c r="Q15" s="98">
        <v>2022</v>
      </c>
      <c r="R15" s="12">
        <f t="shared" si="0"/>
        <v>7570583708.000001</v>
      </c>
      <c r="S15" s="12">
        <f t="shared" si="1"/>
        <v>0</v>
      </c>
      <c r="T15" s="10">
        <f t="shared" si="2"/>
        <v>1407287.4</v>
      </c>
      <c r="U15" s="12">
        <f t="shared" si="3"/>
        <v>3816860999.8360004</v>
      </c>
      <c r="V15" s="12">
        <f t="shared" si="4"/>
        <v>64886636.997212015</v>
      </c>
      <c r="W15" s="10">
        <f t="shared" si="5"/>
        <v>3434681.3</v>
      </c>
      <c r="X15" s="12">
        <f t="shared" si="6"/>
        <v>2391780316.0084</v>
      </c>
      <c r="Y15" s="12">
        <f t="shared" si="7"/>
        <v>9567121.2640336007</v>
      </c>
      <c r="Z15" s="10">
        <f t="shared" si="8"/>
        <v>6109233</v>
      </c>
      <c r="AA15" s="12">
        <f t="shared" si="9"/>
        <v>1802272924.2820001</v>
      </c>
      <c r="AB15" s="12">
        <f t="shared" si="10"/>
        <v>25231820.939948004</v>
      </c>
      <c r="AC15" s="10">
        <f t="shared" si="11"/>
        <v>15884150</v>
      </c>
      <c r="AD15" s="10">
        <f t="shared" si="12"/>
        <v>1123533002.316</v>
      </c>
      <c r="AE15" s="12">
        <f t="shared" si="13"/>
        <v>0</v>
      </c>
      <c r="AF15" s="10">
        <f t="shared" si="14"/>
        <v>99685579.201193616</v>
      </c>
      <c r="AG15" s="10">
        <f t="shared" si="15"/>
        <v>99685579.201193616</v>
      </c>
      <c r="AH15" s="52">
        <f t="shared" si="17"/>
        <v>4.6188130496262282E-2</v>
      </c>
      <c r="AI15" s="10">
        <f t="shared" si="16"/>
        <v>96495640.666755423</v>
      </c>
      <c r="AJ15" s="52">
        <f t="shared" si="18"/>
        <v>4.4710110320381892E-2</v>
      </c>
    </row>
    <row r="16" spans="1:36" x14ac:dyDescent="0.35">
      <c r="A16" t="s">
        <v>40</v>
      </c>
      <c r="B16" s="10">
        <v>1092897</v>
      </c>
      <c r="C16" s="10">
        <v>591229.54152086657</v>
      </c>
      <c r="D16" s="10">
        <v>2150959.6481190221</v>
      </c>
      <c r="E16" s="10">
        <v>1083096.5796394651</v>
      </c>
      <c r="F16" s="10">
        <v>3476226.4488165872</v>
      </c>
      <c r="G16" s="10">
        <v>3007296.9114833912</v>
      </c>
      <c r="H16" s="10">
        <v>10487401.422928549</v>
      </c>
      <c r="I16" s="10">
        <v>5670598.5984220942</v>
      </c>
      <c r="J16" s="10">
        <v>16718689.402251311</v>
      </c>
      <c r="K16" s="10">
        <v>15355330.31301539</v>
      </c>
      <c r="L16" s="10">
        <v>48359113.357990429</v>
      </c>
      <c r="M16" s="10">
        <v>0</v>
      </c>
      <c r="N16" s="48">
        <v>2022</v>
      </c>
      <c r="O16" s="10"/>
      <c r="Q16" s="98">
        <v>2022</v>
      </c>
      <c r="R16" s="12">
        <f t="shared" si="0"/>
        <v>23485675088.163349</v>
      </c>
      <c r="S16" s="12">
        <f t="shared" si="1"/>
        <v>0</v>
      </c>
      <c r="T16" s="10">
        <f t="shared" si="2"/>
        <v>1083096.5796394651</v>
      </c>
      <c r="U16" s="12">
        <f t="shared" si="3"/>
        <v>13077222273.170345</v>
      </c>
      <c r="V16" s="12">
        <f t="shared" si="4"/>
        <v>222312778.64389589</v>
      </c>
      <c r="W16" s="10">
        <f t="shared" si="5"/>
        <v>3007296.9114833912</v>
      </c>
      <c r="X16" s="12">
        <f t="shared" si="6"/>
        <v>8174983780.2448788</v>
      </c>
      <c r="Y16" s="12">
        <f t="shared" si="7"/>
        <v>32699935.120979514</v>
      </c>
      <c r="Z16" s="10">
        <f t="shared" si="8"/>
        <v>5670598.5984220942</v>
      </c>
      <c r="AA16" s="12">
        <f t="shared" si="9"/>
        <v>6037212647.6162691</v>
      </c>
      <c r="AB16" s="12">
        <f t="shared" si="10"/>
        <v>84520977.066627786</v>
      </c>
      <c r="AC16" s="10">
        <f t="shared" si="11"/>
        <v>15355330.31301539</v>
      </c>
      <c r="AD16" s="10">
        <f t="shared" si="12"/>
        <v>3606973547.850409</v>
      </c>
      <c r="AE16" s="12">
        <f t="shared" si="13"/>
        <v>0</v>
      </c>
      <c r="AF16" s="10">
        <f t="shared" si="14"/>
        <v>339533690.83150321</v>
      </c>
      <c r="AG16" s="10">
        <f t="shared" si="15"/>
        <v>339533690.83150321</v>
      </c>
      <c r="AH16" s="52"/>
      <c r="AI16" s="10">
        <f t="shared" si="16"/>
        <v>328668612.72489512</v>
      </c>
      <c r="AJ16" s="52"/>
    </row>
    <row r="17" spans="1:36" x14ac:dyDescent="0.35">
      <c r="A17" t="s">
        <v>41</v>
      </c>
      <c r="B17" s="10">
        <v>110148984</v>
      </c>
      <c r="C17" s="10">
        <v>95541.105578091447</v>
      </c>
      <c r="D17" s="10">
        <v>267769.82649921923</v>
      </c>
      <c r="E17" s="10">
        <v>159872.84971002699</v>
      </c>
      <c r="F17" s="10">
        <v>407207.75610007602</v>
      </c>
      <c r="G17" s="10">
        <v>364896.99433359451</v>
      </c>
      <c r="H17" s="10">
        <v>1122458.4190971339</v>
      </c>
      <c r="I17" s="10">
        <v>609084.04989364056</v>
      </c>
      <c r="J17" s="10">
        <v>1764181.5143709159</v>
      </c>
      <c r="K17" s="10">
        <v>1528173.7415593511</v>
      </c>
      <c r="L17" s="10">
        <v>5166367.4342043335</v>
      </c>
      <c r="M17" s="10">
        <v>10348178432</v>
      </c>
      <c r="N17" s="48">
        <v>2022</v>
      </c>
      <c r="O17" s="10">
        <v>36132823040</v>
      </c>
      <c r="P17">
        <v>2022</v>
      </c>
      <c r="Q17" s="98">
        <v>2022</v>
      </c>
      <c r="R17" s="12">
        <f t="shared" si="0"/>
        <v>292718530890.97278</v>
      </c>
      <c r="S17" s="12">
        <f t="shared" si="1"/>
        <v>0</v>
      </c>
      <c r="T17" s="10">
        <f t="shared" si="2"/>
        <v>159872.84971002699</v>
      </c>
      <c r="U17" s="12">
        <f t="shared" si="3"/>
        <v>136218443232.99506</v>
      </c>
      <c r="V17" s="12">
        <f t="shared" si="4"/>
        <v>2315713534.960916</v>
      </c>
      <c r="W17" s="10">
        <f t="shared" si="5"/>
        <v>364896.99433359451</v>
      </c>
      <c r="X17" s="12">
        <f t="shared" si="6"/>
        <v>83444621255.296295</v>
      </c>
      <c r="Y17" s="12">
        <f t="shared" si="7"/>
        <v>333778485.02118516</v>
      </c>
      <c r="Z17" s="10">
        <f t="shared" si="8"/>
        <v>609084.04989364056</v>
      </c>
      <c r="AA17" s="12">
        <f t="shared" si="9"/>
        <v>63616406066.57399</v>
      </c>
      <c r="AB17" s="12">
        <f t="shared" si="10"/>
        <v>890629684.93203604</v>
      </c>
      <c r="AC17" s="10">
        <f t="shared" si="11"/>
        <v>1528173.7415593511</v>
      </c>
      <c r="AD17" s="10">
        <f t="shared" si="12"/>
        <v>40074333884.00531</v>
      </c>
      <c r="AE17" s="12">
        <f t="shared" si="13"/>
        <v>0</v>
      </c>
      <c r="AF17" s="10">
        <f t="shared" si="14"/>
        <v>3540121704.9141374</v>
      </c>
      <c r="AG17" s="10">
        <f t="shared" si="15"/>
        <v>0</v>
      </c>
      <c r="AH17" s="52">
        <f t="shared" si="17"/>
        <v>0</v>
      </c>
      <c r="AI17" s="10">
        <f t="shared" si="16"/>
        <v>0</v>
      </c>
      <c r="AJ17" s="52">
        <f t="shared" si="18"/>
        <v>0</v>
      </c>
    </row>
    <row r="18" spans="1:36" x14ac:dyDescent="0.35">
      <c r="A18" t="s">
        <v>42</v>
      </c>
      <c r="B18" s="10">
        <v>9071723</v>
      </c>
      <c r="C18" s="10">
        <v>2670641.887150317</v>
      </c>
      <c r="D18" s="10">
        <v>4200231.6633715332</v>
      </c>
      <c r="E18" s="10">
        <v>3460596.3183523919</v>
      </c>
      <c r="F18" s="10">
        <v>5361872.4545235038</v>
      </c>
      <c r="G18" s="10">
        <v>5535777.6434381958</v>
      </c>
      <c r="H18" s="10">
        <v>9843824.8480047416</v>
      </c>
      <c r="I18" s="10">
        <v>7276230.0872584889</v>
      </c>
      <c r="J18" s="10">
        <v>13257046.08821957</v>
      </c>
      <c r="K18" s="10">
        <v>11400313.908953421</v>
      </c>
      <c r="L18" s="10">
        <v>30965851.03317434</v>
      </c>
      <c r="M18" s="10">
        <v>1154141312</v>
      </c>
      <c r="N18" s="48">
        <v>2022</v>
      </c>
      <c r="O18" s="10">
        <v>128182345728</v>
      </c>
      <c r="P18">
        <v>2022</v>
      </c>
      <c r="Q18" s="98">
        <v>2022</v>
      </c>
      <c r="R18" s="12">
        <f t="shared" si="0"/>
        <v>380849951620.29791</v>
      </c>
      <c r="S18" s="12">
        <f t="shared" si="1"/>
        <v>0</v>
      </c>
      <c r="T18" s="10">
        <f t="shared" si="2"/>
        <v>3460596.3183523919</v>
      </c>
      <c r="U18" s="12">
        <f t="shared" si="3"/>
        <v>86239252269.273026</v>
      </c>
      <c r="V18" s="12">
        <f t="shared" si="4"/>
        <v>1466067288.5776415</v>
      </c>
      <c r="W18" s="10">
        <f t="shared" si="5"/>
        <v>5535777.6434381958</v>
      </c>
      <c r="X18" s="12">
        <f t="shared" si="6"/>
        <v>39081410910.752037</v>
      </c>
      <c r="Y18" s="12">
        <f t="shared" si="7"/>
        <v>156325643.64300814</v>
      </c>
      <c r="Z18" s="10">
        <f t="shared" si="8"/>
        <v>7276230.0872584889</v>
      </c>
      <c r="AA18" s="12">
        <f t="shared" si="9"/>
        <v>27128153037.34333</v>
      </c>
      <c r="AB18" s="12">
        <f t="shared" si="10"/>
        <v>379794142.5228067</v>
      </c>
      <c r="AC18" s="10">
        <f t="shared" si="11"/>
        <v>11400313.908953421</v>
      </c>
      <c r="AD18" s="10">
        <f t="shared" si="12"/>
        <v>17749313313.714878</v>
      </c>
      <c r="AE18" s="12">
        <f t="shared" si="13"/>
        <v>0</v>
      </c>
      <c r="AF18" s="10">
        <f t="shared" si="14"/>
        <v>2002187074.7434564</v>
      </c>
      <c r="AG18" s="10">
        <f t="shared" si="15"/>
        <v>848045762.74345636</v>
      </c>
      <c r="AH18" s="52">
        <f t="shared" si="17"/>
        <v>6.6159326226014779E-3</v>
      </c>
      <c r="AI18" s="10">
        <f t="shared" si="16"/>
        <v>820908298.3356657</v>
      </c>
      <c r="AJ18" s="52">
        <f t="shared" si="18"/>
        <v>6.4042227786782297E-3</v>
      </c>
    </row>
    <row r="19" spans="1:36" x14ac:dyDescent="0.35">
      <c r="A19" t="s">
        <v>43</v>
      </c>
      <c r="B19" s="10">
        <v>254013</v>
      </c>
      <c r="C19" s="10">
        <v>88717.9</v>
      </c>
      <c r="D19" s="10">
        <v>349072.4</v>
      </c>
      <c r="E19" s="10">
        <v>153374.25</v>
      </c>
      <c r="F19" s="10">
        <v>577222.44999999995</v>
      </c>
      <c r="G19" s="10">
        <v>374824.4</v>
      </c>
      <c r="H19" s="10">
        <v>1972746.65</v>
      </c>
      <c r="I19" s="10">
        <v>665819.19999999995</v>
      </c>
      <c r="J19" s="10">
        <v>3432570.25</v>
      </c>
      <c r="K19" s="10">
        <v>1731145.65</v>
      </c>
      <c r="L19" s="10">
        <v>13079137</v>
      </c>
      <c r="M19" s="10">
        <v>0</v>
      </c>
      <c r="N19" s="48">
        <v>2022</v>
      </c>
      <c r="O19" s="10">
        <v>598027010048</v>
      </c>
      <c r="P19">
        <v>2022</v>
      </c>
      <c r="Q19" s="98">
        <v>2022</v>
      </c>
      <c r="R19" s="12">
        <f t="shared" si="0"/>
        <v>881553132.55200005</v>
      </c>
      <c r="S19" s="12">
        <f t="shared" si="1"/>
        <v>0</v>
      </c>
      <c r="T19" s="10">
        <f t="shared" si="2"/>
        <v>153374.25</v>
      </c>
      <c r="U19" s="12">
        <f t="shared" si="3"/>
        <v>538314764.13300002</v>
      </c>
      <c r="V19" s="12">
        <f t="shared" si="4"/>
        <v>9151350.9902610015</v>
      </c>
      <c r="W19" s="10">
        <f t="shared" si="5"/>
        <v>374824.4</v>
      </c>
      <c r="X19" s="12">
        <f t="shared" si="6"/>
        <v>405893024.48925</v>
      </c>
      <c r="Y19" s="12">
        <f t="shared" si="7"/>
        <v>1623572.0979570001</v>
      </c>
      <c r="Z19" s="10">
        <f t="shared" si="8"/>
        <v>665819.19999999995</v>
      </c>
      <c r="AA19" s="12">
        <f t="shared" si="9"/>
        <v>351395367.23182499</v>
      </c>
      <c r="AB19" s="12">
        <f t="shared" si="10"/>
        <v>4919535.1412455505</v>
      </c>
      <c r="AC19" s="10">
        <f t="shared" si="11"/>
        <v>1731145.65</v>
      </c>
      <c r="AD19" s="10">
        <f t="shared" si="12"/>
        <v>288253732.67875504</v>
      </c>
      <c r="AE19" s="12">
        <f t="shared" si="13"/>
        <v>0</v>
      </c>
      <c r="AF19" s="10">
        <f t="shared" si="14"/>
        <v>15694458.229463551</v>
      </c>
      <c r="AG19" s="10">
        <f t="shared" si="15"/>
        <v>15694458.229463551</v>
      </c>
      <c r="AH19" s="52">
        <f t="shared" si="17"/>
        <v>2.624372806874367E-5</v>
      </c>
      <c r="AI19" s="10">
        <f t="shared" si="16"/>
        <v>15192235.566120718</v>
      </c>
      <c r="AJ19" s="52">
        <f t="shared" si="18"/>
        <v>2.5403928770543876E-5</v>
      </c>
    </row>
    <row r="20" spans="1:36" x14ac:dyDescent="0.35">
      <c r="A20" t="s">
        <v>44</v>
      </c>
      <c r="B20" s="10">
        <v>6287614</v>
      </c>
      <c r="C20" s="10">
        <v>64021.315793093119</v>
      </c>
      <c r="D20" s="10">
        <v>268078.39100329671</v>
      </c>
      <c r="E20" s="10">
        <v>124970.7460808607</v>
      </c>
      <c r="F20" s="10">
        <v>444033.01501332002</v>
      </c>
      <c r="G20" s="10">
        <v>395217.31642424437</v>
      </c>
      <c r="H20" s="10">
        <v>1368899.6648751111</v>
      </c>
      <c r="I20" s="10">
        <v>775405.02050429687</v>
      </c>
      <c r="J20" s="10">
        <v>2168521.2205839441</v>
      </c>
      <c r="K20" s="10">
        <v>2074317.5010620111</v>
      </c>
      <c r="L20" s="10">
        <v>6059267.9579045977</v>
      </c>
      <c r="M20" s="10">
        <v>0</v>
      </c>
      <c r="N20" s="48">
        <v>2022</v>
      </c>
      <c r="O20" s="10"/>
      <c r="Q20" s="98">
        <v>2022</v>
      </c>
      <c r="R20" s="12">
        <f t="shared" si="0"/>
        <v>16728598888.618025</v>
      </c>
      <c r="S20" s="12">
        <f t="shared" si="1"/>
        <v>0</v>
      </c>
      <c r="T20" s="10">
        <f t="shared" si="2"/>
        <v>124970.7460808607</v>
      </c>
      <c r="U20" s="12">
        <f t="shared" si="3"/>
        <v>10030701945.05748</v>
      </c>
      <c r="V20" s="12">
        <f t="shared" si="4"/>
        <v>170521933.06597716</v>
      </c>
      <c r="W20" s="10">
        <f t="shared" si="5"/>
        <v>395217.31642424437</v>
      </c>
      <c r="X20" s="12">
        <f t="shared" si="6"/>
        <v>6122138765.6725483</v>
      </c>
      <c r="Y20" s="12">
        <f t="shared" si="7"/>
        <v>24488555.062690195</v>
      </c>
      <c r="Z20" s="10">
        <f t="shared" si="8"/>
        <v>775405.02050429687</v>
      </c>
      <c r="AA20" s="12">
        <f t="shared" si="9"/>
        <v>4379688461.6237965</v>
      </c>
      <c r="AB20" s="12">
        <f t="shared" si="10"/>
        <v>61315638.462733157</v>
      </c>
      <c r="AC20" s="10">
        <f t="shared" si="11"/>
        <v>2074317.5010620111</v>
      </c>
      <c r="AD20" s="10">
        <f t="shared" si="12"/>
        <v>2505583028.174984</v>
      </c>
      <c r="AE20" s="12">
        <f t="shared" si="13"/>
        <v>0</v>
      </c>
      <c r="AF20" s="10">
        <f t="shared" si="14"/>
        <v>256326126.5914005</v>
      </c>
      <c r="AG20" s="10">
        <f t="shared" si="15"/>
        <v>256326126.5914005</v>
      </c>
      <c r="AH20" s="52"/>
      <c r="AI20" s="10">
        <f t="shared" si="16"/>
        <v>248123690.54047567</v>
      </c>
      <c r="AJ20" s="52"/>
    </row>
    <row r="21" spans="1:36" x14ac:dyDescent="0.35">
      <c r="A21" t="s">
        <v>45</v>
      </c>
      <c r="B21" s="10">
        <v>538493</v>
      </c>
      <c r="C21" s="10">
        <v>78915.80782944677</v>
      </c>
      <c r="D21" s="10">
        <v>220904.9319799729</v>
      </c>
      <c r="E21" s="10">
        <v>132052.9999130338</v>
      </c>
      <c r="F21" s="10">
        <v>335809.35726975679</v>
      </c>
      <c r="G21" s="10">
        <v>301400.12791492208</v>
      </c>
      <c r="H21" s="10">
        <v>924440.90633735445</v>
      </c>
      <c r="I21" s="10">
        <v>498603.41195910098</v>
      </c>
      <c r="J21" s="10">
        <v>1453597.635710825</v>
      </c>
      <c r="K21" s="10">
        <v>1262251.4215005401</v>
      </c>
      <c r="L21" s="10">
        <v>4258369.5496887853</v>
      </c>
      <c r="M21" s="10">
        <v>0</v>
      </c>
      <c r="N21" s="48">
        <v>2022</v>
      </c>
      <c r="O21" s="10">
        <v>337326304</v>
      </c>
      <c r="P21">
        <v>2022</v>
      </c>
      <c r="Q21" s="98">
        <v>2022</v>
      </c>
      <c r="R21" s="12">
        <f t="shared" si="0"/>
        <v>1178669266.9069154</v>
      </c>
      <c r="S21" s="12">
        <f t="shared" si="1"/>
        <v>0</v>
      </c>
      <c r="T21" s="10">
        <f t="shared" si="2"/>
        <v>132052.9999130338</v>
      </c>
      <c r="U21" s="12">
        <f t="shared" si="3"/>
        <v>548606860.71046925</v>
      </c>
      <c r="V21" s="12">
        <f t="shared" si="4"/>
        <v>9326316.6320779771</v>
      </c>
      <c r="W21" s="10">
        <f t="shared" si="5"/>
        <v>301400.12791492208</v>
      </c>
      <c r="X21" s="12">
        <f t="shared" si="6"/>
        <v>335503097.89503092</v>
      </c>
      <c r="Y21" s="12">
        <f t="shared" si="7"/>
        <v>1342012.3915801237</v>
      </c>
      <c r="Z21" s="10">
        <f t="shared" si="8"/>
        <v>498603.41195910098</v>
      </c>
      <c r="AA21" s="12">
        <f t="shared" si="9"/>
        <v>257128852.26536858</v>
      </c>
      <c r="AB21" s="12">
        <f t="shared" si="10"/>
        <v>3599803.9317151606</v>
      </c>
      <c r="AC21" s="10">
        <f t="shared" si="11"/>
        <v>1262251.4215005401</v>
      </c>
      <c r="AD21" s="10">
        <f t="shared" si="12"/>
        <v>161338863.92024726</v>
      </c>
      <c r="AE21" s="12">
        <f t="shared" si="13"/>
        <v>0</v>
      </c>
      <c r="AF21" s="10">
        <f t="shared" si="14"/>
        <v>14268132.955373261</v>
      </c>
      <c r="AG21" s="10">
        <f t="shared" si="15"/>
        <v>14268132.955373261</v>
      </c>
      <c r="AH21" s="52">
        <f t="shared" si="17"/>
        <v>4.2297718221740756E-2</v>
      </c>
      <c r="AI21" s="10">
        <f t="shared" si="16"/>
        <v>13811552.700801317</v>
      </c>
      <c r="AJ21" s="52">
        <f t="shared" si="18"/>
        <v>4.0944191238645053E-2</v>
      </c>
    </row>
    <row r="22" spans="1:36" x14ac:dyDescent="0.35">
      <c r="A22" t="s">
        <v>46</v>
      </c>
      <c r="B22" s="10">
        <v>7270992</v>
      </c>
      <c r="C22" s="10">
        <v>196067.6454294571</v>
      </c>
      <c r="D22" s="10">
        <v>608621.86582754366</v>
      </c>
      <c r="E22" s="10">
        <v>338958.95104501181</v>
      </c>
      <c r="F22" s="10">
        <v>950439.74602396472</v>
      </c>
      <c r="G22" s="10">
        <v>826186.63184747833</v>
      </c>
      <c r="H22" s="10">
        <v>2742368.8015126302</v>
      </c>
      <c r="I22" s="10">
        <v>1449669.2071203999</v>
      </c>
      <c r="J22" s="10">
        <v>4359891.2684901031</v>
      </c>
      <c r="K22" s="10">
        <v>3814953.485110811</v>
      </c>
      <c r="L22" s="10">
        <v>12839796.52086794</v>
      </c>
      <c r="M22" s="10">
        <v>29730680</v>
      </c>
      <c r="N22" s="48">
        <v>2022</v>
      </c>
      <c r="O22" s="10">
        <v>7452455936</v>
      </c>
      <c r="P22">
        <v>2022</v>
      </c>
      <c r="Q22" s="98">
        <v>2022</v>
      </c>
      <c r="R22" s="12">
        <f t="shared" si="0"/>
        <v>44105827716.331429</v>
      </c>
      <c r="S22" s="12">
        <f t="shared" si="1"/>
        <v>0</v>
      </c>
      <c r="T22" s="10">
        <f t="shared" si="2"/>
        <v>338958.95104501181</v>
      </c>
      <c r="U22" s="12">
        <f t="shared" si="3"/>
        <v>22230359842.228035</v>
      </c>
      <c r="V22" s="12">
        <f t="shared" si="4"/>
        <v>377916117.31787664</v>
      </c>
      <c r="W22" s="10">
        <f t="shared" si="5"/>
        <v>826186.63184747833</v>
      </c>
      <c r="X22" s="12">
        <f t="shared" si="6"/>
        <v>13932545226.177961</v>
      </c>
      <c r="Y22" s="12">
        <f t="shared" si="7"/>
        <v>55730180.90471185</v>
      </c>
      <c r="Z22" s="10">
        <f t="shared" si="8"/>
        <v>1449669.2071203999</v>
      </c>
      <c r="AA22" s="12">
        <f t="shared" si="9"/>
        <v>10580100663.22131</v>
      </c>
      <c r="AB22" s="12">
        <f t="shared" si="10"/>
        <v>148121409.28509834</v>
      </c>
      <c r="AC22" s="10">
        <f t="shared" si="11"/>
        <v>3814953.485110811</v>
      </c>
      <c r="AD22" s="10">
        <f t="shared" si="12"/>
        <v>6561956151.4245796</v>
      </c>
      <c r="AE22" s="12">
        <f t="shared" si="13"/>
        <v>0</v>
      </c>
      <c r="AF22" s="10">
        <f t="shared" si="14"/>
        <v>581767707.50768685</v>
      </c>
      <c r="AG22" s="10">
        <f t="shared" si="15"/>
        <v>552037027.50768685</v>
      </c>
      <c r="AH22" s="52">
        <f t="shared" si="17"/>
        <v>7.4074510771812083E-2</v>
      </c>
      <c r="AI22" s="10">
        <f t="shared" si="16"/>
        <v>534371842.62744087</v>
      </c>
      <c r="AJ22" s="52">
        <f t="shared" si="18"/>
        <v>7.1704126427114087E-2</v>
      </c>
    </row>
    <row r="23" spans="1:36" x14ac:dyDescent="0.35">
      <c r="A23" t="s">
        <v>47</v>
      </c>
      <c r="B23" s="10">
        <v>2586943</v>
      </c>
      <c r="C23" s="10">
        <v>380405.34406913002</v>
      </c>
      <c r="D23" s="10">
        <v>997683.5276085448</v>
      </c>
      <c r="E23" s="10">
        <v>621032.5549952857</v>
      </c>
      <c r="F23" s="10">
        <v>1490531.3448230899</v>
      </c>
      <c r="G23" s="10">
        <v>1353400.730364566</v>
      </c>
      <c r="H23" s="10">
        <v>3962358.3960686061</v>
      </c>
      <c r="I23" s="10">
        <v>2226033.0214639232</v>
      </c>
      <c r="J23" s="10">
        <v>6143908.4675449021</v>
      </c>
      <c r="K23" s="10">
        <v>5409355.1453704676</v>
      </c>
      <c r="L23" s="10">
        <v>17763901.641711861</v>
      </c>
      <c r="M23" s="10">
        <v>0</v>
      </c>
      <c r="N23" s="48">
        <v>2022</v>
      </c>
      <c r="O23" s="10"/>
      <c r="Q23" s="98">
        <v>2022</v>
      </c>
      <c r="R23" s="12">
        <f t="shared" si="0"/>
        <v>25757196192.162319</v>
      </c>
      <c r="S23" s="12">
        <f t="shared" si="1"/>
        <v>0</v>
      </c>
      <c r="T23" s="10">
        <f t="shared" si="2"/>
        <v>621032.5549952857</v>
      </c>
      <c r="U23" s="12">
        <f t="shared" si="3"/>
        <v>11246719039.267546</v>
      </c>
      <c r="V23" s="12">
        <f t="shared" si="4"/>
        <v>191194223.6675483</v>
      </c>
      <c r="W23" s="10">
        <f t="shared" si="5"/>
        <v>1353400.730364566</v>
      </c>
      <c r="X23" s="12">
        <f t="shared" si="6"/>
        <v>6749224770.589407</v>
      </c>
      <c r="Y23" s="12">
        <f t="shared" si="7"/>
        <v>26996899.08235763</v>
      </c>
      <c r="Z23" s="10">
        <f t="shared" si="8"/>
        <v>2226033.0214639232</v>
      </c>
      <c r="AA23" s="12">
        <f t="shared" si="9"/>
        <v>5067660230.0555334</v>
      </c>
      <c r="AB23" s="12">
        <f t="shared" si="10"/>
        <v>70947243.220777482</v>
      </c>
      <c r="AC23" s="10">
        <f t="shared" si="11"/>
        <v>5409355.1453704676</v>
      </c>
      <c r="AD23" s="10">
        <f t="shared" si="12"/>
        <v>3196050757.688489</v>
      </c>
      <c r="AE23" s="12">
        <f t="shared" si="13"/>
        <v>0</v>
      </c>
      <c r="AF23" s="10">
        <f t="shared" si="14"/>
        <v>289138365.97068346</v>
      </c>
      <c r="AG23" s="10">
        <f t="shared" si="15"/>
        <v>289138365.97068346</v>
      </c>
      <c r="AH23" s="52"/>
      <c r="AI23" s="10">
        <f t="shared" si="16"/>
        <v>279885938.25962156</v>
      </c>
      <c r="AJ23" s="52"/>
    </row>
    <row r="24" spans="1:36" x14ac:dyDescent="0.35">
      <c r="A24" t="s">
        <v>48</v>
      </c>
      <c r="B24" s="10">
        <v>1525272</v>
      </c>
      <c r="C24" s="10">
        <v>144241.78888918701</v>
      </c>
      <c r="D24" s="10">
        <v>642873.91478619759</v>
      </c>
      <c r="E24" s="10">
        <v>289900.09252602002</v>
      </c>
      <c r="F24" s="10">
        <v>1074990.346498545</v>
      </c>
      <c r="G24" s="10">
        <v>979765.08882377273</v>
      </c>
      <c r="H24" s="10">
        <v>3327981.2829337688</v>
      </c>
      <c r="I24" s="10">
        <v>1932740.047183437</v>
      </c>
      <c r="J24" s="10">
        <v>5236743.5966036366</v>
      </c>
      <c r="K24" s="10">
        <v>5092876.5487339813</v>
      </c>
      <c r="L24" s="10">
        <v>14305076.23075559</v>
      </c>
      <c r="M24" s="10">
        <v>0</v>
      </c>
      <c r="N24" s="48">
        <v>2021</v>
      </c>
      <c r="O24" s="10">
        <v>2607652864</v>
      </c>
      <c r="P24">
        <v>2021</v>
      </c>
      <c r="Q24" s="98">
        <v>2022</v>
      </c>
      <c r="R24" s="12">
        <f t="shared" si="0"/>
        <v>9774734817.6977329</v>
      </c>
      <c r="S24" s="12">
        <f t="shared" si="1"/>
        <v>0</v>
      </c>
      <c r="T24" s="10">
        <f t="shared" si="2"/>
        <v>289900.09252602002</v>
      </c>
      <c r="U24" s="12">
        <f t="shared" si="3"/>
        <v>5987380909.2859058</v>
      </c>
      <c r="V24" s="12">
        <f t="shared" si="4"/>
        <v>101785475.45786041</v>
      </c>
      <c r="W24" s="10">
        <f t="shared" si="5"/>
        <v>979765.08882377273</v>
      </c>
      <c r="X24" s="12">
        <f t="shared" si="6"/>
        <v>3581668410.8225412</v>
      </c>
      <c r="Y24" s="12">
        <f t="shared" si="7"/>
        <v>14326673.643290166</v>
      </c>
      <c r="Z24" s="10">
        <f t="shared" si="8"/>
        <v>1932740.047183437</v>
      </c>
      <c r="AA24" s="12">
        <f t="shared" si="9"/>
        <v>2519752050.9156232</v>
      </c>
      <c r="AB24" s="12">
        <f t="shared" si="10"/>
        <v>35276528.712818727</v>
      </c>
      <c r="AC24" s="10">
        <f t="shared" si="11"/>
        <v>5092876.5487339813</v>
      </c>
      <c r="AD24" s="10">
        <f t="shared" si="12"/>
        <v>1405111023.3396463</v>
      </c>
      <c r="AE24" s="12">
        <f t="shared" si="13"/>
        <v>0</v>
      </c>
      <c r="AF24" s="10">
        <f t="shared" si="14"/>
        <v>151388677.81396931</v>
      </c>
      <c r="AG24" s="10">
        <f t="shared" si="15"/>
        <v>151388677.81396931</v>
      </c>
      <c r="AH24" s="52">
        <f t="shared" si="17"/>
        <v>5.8055533351071574E-2</v>
      </c>
      <c r="AI24" s="10">
        <f t="shared" si="16"/>
        <v>146544240.12392229</v>
      </c>
      <c r="AJ24" s="52">
        <f t="shared" si="18"/>
        <v>5.6197756283837282E-2</v>
      </c>
    </row>
    <row r="25" spans="1:36" x14ac:dyDescent="0.35">
      <c r="A25" t="s">
        <v>49</v>
      </c>
      <c r="B25" s="10">
        <v>155964016</v>
      </c>
      <c r="C25" s="10">
        <v>354528.61523588392</v>
      </c>
      <c r="D25" s="10">
        <v>1781143.2216104129</v>
      </c>
      <c r="E25" s="10">
        <v>711633.77502720081</v>
      </c>
      <c r="F25" s="10">
        <v>3046402.780590401</v>
      </c>
      <c r="G25" s="10">
        <v>2391097.52286703</v>
      </c>
      <c r="H25" s="10">
        <v>10215721.468992621</v>
      </c>
      <c r="I25" s="10">
        <v>4738330.7360333884</v>
      </c>
      <c r="J25" s="10">
        <v>16955461.7907672</v>
      </c>
      <c r="K25" s="10">
        <v>12531969.415896069</v>
      </c>
      <c r="L25" s="10">
        <v>55651999.105284378</v>
      </c>
      <c r="M25" s="10">
        <v>0</v>
      </c>
      <c r="N25" s="48">
        <v>2022</v>
      </c>
      <c r="O25" s="10">
        <v>294960365568</v>
      </c>
      <c r="P25">
        <v>2022</v>
      </c>
      <c r="Q25" s="98">
        <v>2022</v>
      </c>
      <c r="R25" s="12">
        <f t="shared" si="0"/>
        <v>2774788906731.8599</v>
      </c>
      <c r="S25" s="12">
        <f t="shared" si="1"/>
        <v>0</v>
      </c>
      <c r="T25" s="10">
        <f t="shared" si="2"/>
        <v>711633.77502720081</v>
      </c>
      <c r="U25" s="12">
        <f t="shared" si="3"/>
        <v>1820699752699.8154</v>
      </c>
      <c r="V25" s="12">
        <f t="shared" si="4"/>
        <v>30951895795.896866</v>
      </c>
      <c r="W25" s="10">
        <f t="shared" si="5"/>
        <v>2391097.52286703</v>
      </c>
      <c r="X25" s="12">
        <f t="shared" si="6"/>
        <v>1220359774327.5149</v>
      </c>
      <c r="Y25" s="12">
        <f t="shared" si="7"/>
        <v>4881439097.3100595</v>
      </c>
      <c r="Z25" s="10">
        <f t="shared" si="8"/>
        <v>4738330.7360333884</v>
      </c>
      <c r="AA25" s="12">
        <f t="shared" si="9"/>
        <v>952716411647.30066</v>
      </c>
      <c r="AB25" s="12">
        <f t="shared" si="10"/>
        <v>13338029763.062212</v>
      </c>
      <c r="AC25" s="10">
        <f t="shared" si="11"/>
        <v>12531969.415896069</v>
      </c>
      <c r="AD25" s="10">
        <f t="shared" si="12"/>
        <v>672517300039.62329</v>
      </c>
      <c r="AE25" s="12">
        <f t="shared" si="13"/>
        <v>0</v>
      </c>
      <c r="AF25" s="10">
        <f t="shared" si="14"/>
        <v>49171364656.269135</v>
      </c>
      <c r="AG25" s="10">
        <f t="shared" si="15"/>
        <v>49171364656.269135</v>
      </c>
      <c r="AH25" s="52">
        <f t="shared" si="17"/>
        <v>0.16670498953844426</v>
      </c>
      <c r="AI25" s="10">
        <f t="shared" si="16"/>
        <v>47597880987.268524</v>
      </c>
      <c r="AJ25" s="52">
        <f t="shared" si="18"/>
        <v>0.16137042987321404</v>
      </c>
    </row>
    <row r="26" spans="1:36" x14ac:dyDescent="0.35">
      <c r="A26" t="s">
        <v>50</v>
      </c>
      <c r="B26" s="10">
        <v>316789</v>
      </c>
      <c r="C26" s="10">
        <v>894096.77261678688</v>
      </c>
      <c r="D26" s="10">
        <v>2437072.999231901</v>
      </c>
      <c r="E26" s="10">
        <v>1479133.2380835479</v>
      </c>
      <c r="F26" s="10">
        <v>3680648.5421930789</v>
      </c>
      <c r="G26" s="10">
        <v>3335818.5771535388</v>
      </c>
      <c r="H26" s="10">
        <v>10007738.916621139</v>
      </c>
      <c r="I26" s="10">
        <v>5457809.8317363476</v>
      </c>
      <c r="J26" s="10">
        <v>15649280.44080371</v>
      </c>
      <c r="K26" s="10">
        <v>13517246.446923779</v>
      </c>
      <c r="L26" s="10">
        <v>45601217.201426923</v>
      </c>
      <c r="M26" s="10">
        <v>0</v>
      </c>
      <c r="N26" s="48">
        <v>2022</v>
      </c>
      <c r="O26" s="10"/>
      <c r="Q26" s="98">
        <v>2022</v>
      </c>
      <c r="R26" s="12">
        <f t="shared" si="0"/>
        <v>7713973709.9567471</v>
      </c>
      <c r="S26" s="12">
        <f t="shared" si="1"/>
        <v>0</v>
      </c>
      <c r="T26" s="10">
        <f t="shared" si="2"/>
        <v>1479133.2380835479</v>
      </c>
      <c r="U26" s="12">
        <f t="shared" si="3"/>
        <v>3487079158.3677711</v>
      </c>
      <c r="V26" s="12">
        <f t="shared" si="4"/>
        <v>59280345.692252114</v>
      </c>
      <c r="W26" s="10">
        <f t="shared" si="5"/>
        <v>3335818.5771535388</v>
      </c>
      <c r="X26" s="12">
        <f t="shared" si="6"/>
        <v>2113590972.4196014</v>
      </c>
      <c r="Y26" s="12">
        <f t="shared" si="7"/>
        <v>8454363.8896784056</v>
      </c>
      <c r="Z26" s="10">
        <f t="shared" si="8"/>
        <v>5457809.8317363476</v>
      </c>
      <c r="AA26" s="12">
        <f t="shared" si="9"/>
        <v>1614272891.3879201</v>
      </c>
      <c r="AB26" s="12">
        <f t="shared" si="10"/>
        <v>22599820.479430884</v>
      </c>
      <c r="AC26" s="10">
        <f t="shared" si="11"/>
        <v>13517246.446923779</v>
      </c>
      <c r="AD26" s="10">
        <f t="shared" si="12"/>
        <v>1016384901.1348298</v>
      </c>
      <c r="AE26" s="12">
        <f t="shared" si="13"/>
        <v>0</v>
      </c>
      <c r="AF26" s="10">
        <f t="shared" si="14"/>
        <v>90334530.061361402</v>
      </c>
      <c r="AG26" s="10">
        <f t="shared" si="15"/>
        <v>90334530.061361402</v>
      </c>
      <c r="AH26" s="52"/>
      <c r="AI26" s="10">
        <f t="shared" si="16"/>
        <v>87443825.099397838</v>
      </c>
      <c r="AJ26" s="52"/>
    </row>
    <row r="27" spans="1:36" x14ac:dyDescent="0.35">
      <c r="A27" t="s">
        <v>51</v>
      </c>
      <c r="B27" s="10">
        <v>5514059</v>
      </c>
      <c r="C27" s="10">
        <v>419214.89850683342</v>
      </c>
      <c r="D27" s="10">
        <v>1223016.526519035</v>
      </c>
      <c r="E27" s="10">
        <v>699495.80901096121</v>
      </c>
      <c r="F27" s="10">
        <v>1883597.288736966</v>
      </c>
      <c r="G27" s="10">
        <v>1598242.678649025</v>
      </c>
      <c r="H27" s="10">
        <v>5405872.1333948486</v>
      </c>
      <c r="I27" s="10">
        <v>2679616.3374653319</v>
      </c>
      <c r="J27" s="10">
        <v>8687049.1046828721</v>
      </c>
      <c r="K27" s="10">
        <v>6711010.3621139852</v>
      </c>
      <c r="L27" s="10">
        <v>27309956.499728911</v>
      </c>
      <c r="M27" s="10">
        <v>0</v>
      </c>
      <c r="N27" s="48">
        <v>2022</v>
      </c>
      <c r="O27" s="10">
        <v>19663693824</v>
      </c>
      <c r="P27">
        <v>2022</v>
      </c>
      <c r="Q27" s="98">
        <v>2022</v>
      </c>
      <c r="R27" s="12">
        <f t="shared" si="0"/>
        <v>67326358579.030243</v>
      </c>
      <c r="S27" s="12">
        <f t="shared" si="1"/>
        <v>0</v>
      </c>
      <c r="T27" s="10">
        <f t="shared" si="2"/>
        <v>699495.80901096121</v>
      </c>
      <c r="U27" s="12">
        <f t="shared" si="3"/>
        <v>32646027105.982475</v>
      </c>
      <c r="V27" s="12">
        <f t="shared" si="4"/>
        <v>554982460.80170214</v>
      </c>
      <c r="W27" s="10">
        <f t="shared" si="5"/>
        <v>1598242.678649025</v>
      </c>
      <c r="X27" s="12">
        <f t="shared" si="6"/>
        <v>20995493463.6063</v>
      </c>
      <c r="Y27" s="12">
        <f t="shared" si="7"/>
        <v>83981973.854425207</v>
      </c>
      <c r="Z27" s="10">
        <f t="shared" si="8"/>
        <v>2679616.3374653319</v>
      </c>
      <c r="AA27" s="12">
        <f t="shared" si="9"/>
        <v>16562669358.485392</v>
      </c>
      <c r="AB27" s="12">
        <f t="shared" si="10"/>
        <v>231877371.01879552</v>
      </c>
      <c r="AC27" s="10">
        <f t="shared" si="11"/>
        <v>6711010.3621139852</v>
      </c>
      <c r="AD27" s="10">
        <f t="shared" si="12"/>
        <v>11358380434.06308</v>
      </c>
      <c r="AE27" s="12">
        <f t="shared" si="13"/>
        <v>0</v>
      </c>
      <c r="AF27" s="10">
        <f t="shared" si="14"/>
        <v>870841805.67492282</v>
      </c>
      <c r="AG27" s="10">
        <f t="shared" si="15"/>
        <v>870841805.67492282</v>
      </c>
      <c r="AH27" s="52">
        <f t="shared" si="17"/>
        <v>4.4286786270646666E-2</v>
      </c>
      <c r="AI27" s="10">
        <f t="shared" si="16"/>
        <v>842974867.89332521</v>
      </c>
      <c r="AJ27" s="52">
        <f t="shared" si="18"/>
        <v>4.2869609109985968E-2</v>
      </c>
    </row>
    <row r="28" spans="1:36" x14ac:dyDescent="0.35">
      <c r="A28" t="s">
        <v>52</v>
      </c>
      <c r="B28" s="10">
        <v>10265583</v>
      </c>
      <c r="C28" s="10">
        <v>43113.105579147843</v>
      </c>
      <c r="D28" s="10">
        <v>129418.4273302518</v>
      </c>
      <c r="E28" s="10">
        <v>73668.458641802747</v>
      </c>
      <c r="F28" s="10">
        <v>200289.25735456069</v>
      </c>
      <c r="G28" s="10">
        <v>175120.75755490951</v>
      </c>
      <c r="H28" s="10">
        <v>570053.67513089208</v>
      </c>
      <c r="I28" s="10">
        <v>304351.66395500291</v>
      </c>
      <c r="J28" s="10">
        <v>903390.75745608052</v>
      </c>
      <c r="K28" s="10">
        <v>797117.62773605704</v>
      </c>
      <c r="L28" s="10">
        <v>2657017.8544793818</v>
      </c>
      <c r="M28" s="10">
        <v>0</v>
      </c>
      <c r="N28" s="48">
        <v>2020</v>
      </c>
      <c r="O28" s="10">
        <v>2398880000</v>
      </c>
      <c r="P28">
        <v>2021</v>
      </c>
      <c r="Q28" s="98">
        <v>2022</v>
      </c>
      <c r="R28" s="12">
        <f t="shared" si="0"/>
        <v>13077985986.621683</v>
      </c>
      <c r="S28" s="12">
        <f t="shared" si="1"/>
        <v>0</v>
      </c>
      <c r="T28" s="10">
        <f t="shared" si="2"/>
        <v>73668.458641802747</v>
      </c>
      <c r="U28" s="12">
        <f t="shared" si="3"/>
        <v>6499181593.5605488</v>
      </c>
      <c r="V28" s="12">
        <f t="shared" si="4"/>
        <v>110486087.09052934</v>
      </c>
      <c r="W28" s="10">
        <f t="shared" si="5"/>
        <v>175120.75755490951</v>
      </c>
      <c r="X28" s="12">
        <f t="shared" si="6"/>
        <v>4054216644.8084083</v>
      </c>
      <c r="Y28" s="12">
        <f t="shared" si="7"/>
        <v>16216866.579233633</v>
      </c>
      <c r="Z28" s="10">
        <f t="shared" si="8"/>
        <v>304351.66395500291</v>
      </c>
      <c r="AA28" s="12">
        <f t="shared" si="9"/>
        <v>3074742767.2900367</v>
      </c>
      <c r="AB28" s="12">
        <f t="shared" si="10"/>
        <v>43046398.74206052</v>
      </c>
      <c r="AC28" s="10">
        <f t="shared" si="11"/>
        <v>797117.62773605704</v>
      </c>
      <c r="AD28" s="10">
        <f t="shared" si="12"/>
        <v>1909296014.9352422</v>
      </c>
      <c r="AE28" s="12">
        <f t="shared" si="13"/>
        <v>0</v>
      </c>
      <c r="AF28" s="10">
        <f t="shared" si="14"/>
        <v>169749352.41182348</v>
      </c>
      <c r="AG28" s="10">
        <f t="shared" si="15"/>
        <v>169749352.41182348</v>
      </c>
      <c r="AH28" s="52">
        <f t="shared" si="17"/>
        <v>7.0761919067157786E-2</v>
      </c>
      <c r="AI28" s="10">
        <f t="shared" si="16"/>
        <v>164317373.13464513</v>
      </c>
      <c r="AJ28" s="52">
        <f t="shared" si="18"/>
        <v>6.849753765700875E-2</v>
      </c>
    </row>
    <row r="29" spans="1:36" x14ac:dyDescent="0.35">
      <c r="A29" t="s">
        <v>53</v>
      </c>
      <c r="B29" s="10">
        <v>5586612</v>
      </c>
      <c r="C29" s="10">
        <v>17980.8684047563</v>
      </c>
      <c r="D29" s="10">
        <v>55595.559558932953</v>
      </c>
      <c r="E29" s="10">
        <v>30985.104576286649</v>
      </c>
      <c r="F29" s="10">
        <v>86763.210852899239</v>
      </c>
      <c r="G29" s="10">
        <v>75667.853078780492</v>
      </c>
      <c r="H29" s="10">
        <v>249899.2225890847</v>
      </c>
      <c r="I29" s="10">
        <v>132946.8009389716</v>
      </c>
      <c r="J29" s="10">
        <v>397440.59025024838</v>
      </c>
      <c r="K29" s="10">
        <v>348864.51915722969</v>
      </c>
      <c r="L29" s="10">
        <v>1169524.0591993779</v>
      </c>
      <c r="M29" s="10">
        <v>0</v>
      </c>
      <c r="N29" s="48">
        <v>2022</v>
      </c>
      <c r="O29" s="10"/>
      <c r="Q29" s="98">
        <v>2022</v>
      </c>
      <c r="R29" s="12">
        <f t="shared" si="0"/>
        <v>2992946907.1464953</v>
      </c>
      <c r="S29" s="12">
        <f t="shared" si="1"/>
        <v>0</v>
      </c>
      <c r="T29" s="10">
        <f t="shared" si="2"/>
        <v>30985.104576286649</v>
      </c>
      <c r="U29" s="12">
        <f t="shared" si="3"/>
        <v>1558053189.3109961</v>
      </c>
      <c r="V29" s="12">
        <f t="shared" si="4"/>
        <v>26486904.218286935</v>
      </c>
      <c r="W29" s="10">
        <f t="shared" si="5"/>
        <v>75667.853078780492</v>
      </c>
      <c r="X29" s="12">
        <f t="shared" si="6"/>
        <v>973363059.68269968</v>
      </c>
      <c r="Y29" s="12">
        <f t="shared" si="7"/>
        <v>3893452.2387307989</v>
      </c>
      <c r="Z29" s="10">
        <f t="shared" si="8"/>
        <v>132946.8009389716</v>
      </c>
      <c r="AA29" s="12">
        <f t="shared" si="9"/>
        <v>738812088.64592516</v>
      </c>
      <c r="AB29" s="12">
        <f t="shared" si="10"/>
        <v>10343369.241042953</v>
      </c>
      <c r="AC29" s="10">
        <f t="shared" si="11"/>
        <v>348864.51915722969</v>
      </c>
      <c r="AD29" s="10">
        <f t="shared" si="12"/>
        <v>458470643.43139458</v>
      </c>
      <c r="AE29" s="12">
        <f t="shared" si="13"/>
        <v>0</v>
      </c>
      <c r="AF29" s="10">
        <f t="shared" si="14"/>
        <v>40723725.698060691</v>
      </c>
      <c r="AG29" s="10">
        <f t="shared" si="15"/>
        <v>40723725.698060691</v>
      </c>
      <c r="AH29" s="52"/>
      <c r="AI29" s="10">
        <f t="shared" si="16"/>
        <v>39420566.475722745</v>
      </c>
      <c r="AJ29" s="52"/>
    </row>
    <row r="30" spans="1:36" x14ac:dyDescent="0.35">
      <c r="A30" t="s">
        <v>54</v>
      </c>
      <c r="B30" s="10">
        <v>10424560</v>
      </c>
      <c r="C30" s="10">
        <v>102307.9780903175</v>
      </c>
      <c r="D30" s="10">
        <v>296666.09429320949</v>
      </c>
      <c r="E30" s="10">
        <v>172634.47470163609</v>
      </c>
      <c r="F30" s="10">
        <v>454995.51527917822</v>
      </c>
      <c r="G30" s="10">
        <v>400140.62621791149</v>
      </c>
      <c r="H30" s="10">
        <v>1273786.201928444</v>
      </c>
      <c r="I30" s="10">
        <v>681354.43603964907</v>
      </c>
      <c r="J30" s="10">
        <v>2011734.5260915509</v>
      </c>
      <c r="K30" s="10">
        <v>1732281.9637858239</v>
      </c>
      <c r="L30" s="10">
        <v>5912767.559751546</v>
      </c>
      <c r="M30" s="10">
        <v>0</v>
      </c>
      <c r="N30" s="48">
        <v>2022</v>
      </c>
      <c r="O30" s="10">
        <v>5406756352</v>
      </c>
      <c r="P30">
        <v>2022</v>
      </c>
      <c r="Q30" s="98">
        <v>2022</v>
      </c>
      <c r="R30" s="12">
        <f t="shared" si="0"/>
        <v>30715350396.0522</v>
      </c>
      <c r="S30" s="12">
        <f t="shared" si="1"/>
        <v>0</v>
      </c>
      <c r="T30" s="10">
        <f t="shared" si="2"/>
        <v>172634.47470163609</v>
      </c>
      <c r="U30" s="12">
        <f t="shared" si="3"/>
        <v>14717448045.815115</v>
      </c>
      <c r="V30" s="12">
        <f t="shared" si="4"/>
        <v>250196616.77885696</v>
      </c>
      <c r="W30" s="10">
        <f t="shared" si="5"/>
        <v>400140.62621791149</v>
      </c>
      <c r="X30" s="12">
        <f t="shared" si="6"/>
        <v>9107370722.7289886</v>
      </c>
      <c r="Y30" s="12">
        <f t="shared" si="7"/>
        <v>36429482.890915953</v>
      </c>
      <c r="Z30" s="10">
        <f t="shared" si="8"/>
        <v>681354.43603964907</v>
      </c>
      <c r="AA30" s="12">
        <f t="shared" si="9"/>
        <v>6934313535.7757273</v>
      </c>
      <c r="AB30" s="12">
        <f t="shared" si="10"/>
        <v>97080389.500860199</v>
      </c>
      <c r="AC30" s="10">
        <f t="shared" si="11"/>
        <v>1732281.9637858239</v>
      </c>
      <c r="AD30" s="10">
        <f t="shared" si="12"/>
        <v>4357972292.4280434</v>
      </c>
      <c r="AE30" s="12">
        <f t="shared" si="13"/>
        <v>0</v>
      </c>
      <c r="AF30" s="10">
        <f t="shared" si="14"/>
        <v>383706489.17063314</v>
      </c>
      <c r="AG30" s="10">
        <f t="shared" si="15"/>
        <v>383706489.17063314</v>
      </c>
      <c r="AH30" s="52">
        <f t="shared" si="17"/>
        <v>7.0967963819693336E-2</v>
      </c>
      <c r="AI30" s="10">
        <f t="shared" si="16"/>
        <v>371427881.51717287</v>
      </c>
      <c r="AJ30" s="52">
        <f t="shared" si="18"/>
        <v>6.8696988977463153E-2</v>
      </c>
    </row>
    <row r="31" spans="1:36" x14ac:dyDescent="0.35">
      <c r="A31" t="s">
        <v>55</v>
      </c>
      <c r="B31" s="10">
        <v>13143554</v>
      </c>
      <c r="C31" s="10">
        <v>58192.84531030769</v>
      </c>
      <c r="D31" s="10">
        <v>219349.44337253651</v>
      </c>
      <c r="E31" s="10">
        <v>108239.784492644</v>
      </c>
      <c r="F31" s="10">
        <v>356835.87503677962</v>
      </c>
      <c r="G31" s="10">
        <v>312604.79085967381</v>
      </c>
      <c r="H31" s="10">
        <v>1083712.1972226331</v>
      </c>
      <c r="I31" s="10">
        <v>594115.50517467328</v>
      </c>
      <c r="J31" s="10">
        <v>1725729.3795658359</v>
      </c>
      <c r="K31" s="10">
        <v>1605059.3211344511</v>
      </c>
      <c r="L31" s="10">
        <v>4945731.8279777672</v>
      </c>
      <c r="M31" s="10">
        <v>0</v>
      </c>
      <c r="N31" s="48">
        <v>2021</v>
      </c>
      <c r="O31" s="10">
        <v>5056504832</v>
      </c>
      <c r="P31">
        <v>2021</v>
      </c>
      <c r="Q31" s="98">
        <v>2022</v>
      </c>
      <c r="R31" s="12">
        <f t="shared" si="0"/>
        <v>28564549876.488758</v>
      </c>
      <c r="S31" s="12">
        <f t="shared" si="1"/>
        <v>0</v>
      </c>
      <c r="T31" s="10">
        <f t="shared" si="2"/>
        <v>108239.784492644</v>
      </c>
      <c r="U31" s="12">
        <f t="shared" si="3"/>
        <v>16337180701.278679</v>
      </c>
      <c r="V31" s="12">
        <f t="shared" si="4"/>
        <v>277732071.92173755</v>
      </c>
      <c r="W31" s="10">
        <f t="shared" si="5"/>
        <v>312604.79085967381</v>
      </c>
      <c r="X31" s="12">
        <f t="shared" si="6"/>
        <v>10135091835.331497</v>
      </c>
      <c r="Y31" s="12">
        <f t="shared" si="7"/>
        <v>40540367.341325991</v>
      </c>
      <c r="Z31" s="10">
        <f t="shared" si="8"/>
        <v>594115.50517467328</v>
      </c>
      <c r="AA31" s="12">
        <f t="shared" si="9"/>
        <v>7436714032.6047325</v>
      </c>
      <c r="AB31" s="12">
        <f t="shared" si="10"/>
        <v>104113996.45646627</v>
      </c>
      <c r="AC31" s="10">
        <f t="shared" si="11"/>
        <v>1605059.3211344511</v>
      </c>
      <c r="AD31" s="10">
        <f t="shared" si="12"/>
        <v>4390830949.00105</v>
      </c>
      <c r="AE31" s="12">
        <f t="shared" si="13"/>
        <v>0</v>
      </c>
      <c r="AF31" s="10">
        <f t="shared" si="14"/>
        <v>422386435.71952981</v>
      </c>
      <c r="AG31" s="10">
        <f t="shared" si="15"/>
        <v>422386435.71952981</v>
      </c>
      <c r="AH31" s="52">
        <f t="shared" si="17"/>
        <v>8.3533280349395667E-2</v>
      </c>
      <c r="AI31" s="10">
        <f t="shared" si="16"/>
        <v>408870069.77650481</v>
      </c>
      <c r="AJ31" s="52">
        <f t="shared" si="18"/>
        <v>8.0860215378214986E-2</v>
      </c>
    </row>
    <row r="32" spans="1:36" x14ac:dyDescent="0.35">
      <c r="A32" t="s">
        <v>56</v>
      </c>
      <c r="B32" s="10">
        <v>30615962</v>
      </c>
      <c r="C32" s="10">
        <v>3211801.610623844</v>
      </c>
      <c r="D32" s="10">
        <v>9730258.7712425627</v>
      </c>
      <c r="E32" s="10">
        <v>5328258.1762232035</v>
      </c>
      <c r="F32" s="10">
        <v>15010988.4069512</v>
      </c>
      <c r="G32" s="10">
        <v>11942500.62386029</v>
      </c>
      <c r="H32" s="10">
        <v>43668209.775093094</v>
      </c>
      <c r="I32" s="10">
        <v>19935718.43332525</v>
      </c>
      <c r="J32" s="10">
        <v>70987013.428336248</v>
      </c>
      <c r="K32" s="10">
        <v>49188054.198915146</v>
      </c>
      <c r="L32" s="10">
        <v>232311693.84012961</v>
      </c>
      <c r="M32" s="10">
        <v>410278528</v>
      </c>
      <c r="N32" s="48">
        <v>2022</v>
      </c>
      <c r="O32" s="10">
        <v>295485046784</v>
      </c>
      <c r="P32">
        <v>2022</v>
      </c>
      <c r="Q32" s="98">
        <v>2022</v>
      </c>
      <c r="R32" s="12">
        <f t="shared" si="0"/>
        <v>2978393273153.6499</v>
      </c>
      <c r="S32" s="12">
        <f t="shared" si="1"/>
        <v>0</v>
      </c>
      <c r="T32" s="10">
        <f t="shared" si="2"/>
        <v>5328258.1762232035</v>
      </c>
      <c r="U32" s="12">
        <f t="shared" si="3"/>
        <v>1482230504001.0979</v>
      </c>
      <c r="V32" s="12">
        <f t="shared" si="4"/>
        <v>25197918568.018665</v>
      </c>
      <c r="W32" s="10">
        <f t="shared" si="5"/>
        <v>11942500.62386029</v>
      </c>
      <c r="X32" s="12">
        <f t="shared" si="6"/>
        <v>971313105797.19568</v>
      </c>
      <c r="Y32" s="12">
        <f t="shared" si="7"/>
        <v>3885252423.1887827</v>
      </c>
      <c r="Z32" s="10">
        <f t="shared" si="8"/>
        <v>19935718.43332525</v>
      </c>
      <c r="AA32" s="12">
        <f t="shared" si="9"/>
        <v>781492253809.02356</v>
      </c>
      <c r="AB32" s="12">
        <f t="shared" si="10"/>
        <v>10940891553.326332</v>
      </c>
      <c r="AC32" s="10">
        <f t="shared" si="11"/>
        <v>49188054.198915146</v>
      </c>
      <c r="AD32" s="10">
        <f t="shared" si="12"/>
        <v>560650639255.71155</v>
      </c>
      <c r="AE32" s="12">
        <f t="shared" si="13"/>
        <v>0</v>
      </c>
      <c r="AF32" s="10">
        <f t="shared" si="14"/>
        <v>40024062544.533783</v>
      </c>
      <c r="AG32" s="10">
        <f t="shared" si="15"/>
        <v>39613784016.533783</v>
      </c>
      <c r="AH32" s="52">
        <f t="shared" si="17"/>
        <v>0.1340635827351748</v>
      </c>
      <c r="AI32" s="10">
        <f t="shared" si="16"/>
        <v>38346142928.0047</v>
      </c>
      <c r="AJ32" s="52">
        <f t="shared" si="18"/>
        <v>0.12977354808764921</v>
      </c>
    </row>
    <row r="33" spans="1:36" x14ac:dyDescent="0.35">
      <c r="A33" t="s">
        <v>57</v>
      </c>
      <c r="B33" s="10">
        <v>385037</v>
      </c>
      <c r="C33" s="10">
        <v>55317.90104417027</v>
      </c>
      <c r="D33" s="10">
        <v>178933.51281649951</v>
      </c>
      <c r="E33" s="10">
        <v>96725.074470159365</v>
      </c>
      <c r="F33" s="10">
        <v>282196.76477268757</v>
      </c>
      <c r="G33" s="10">
        <v>245640.41759523531</v>
      </c>
      <c r="H33" s="10">
        <v>826344.80852964742</v>
      </c>
      <c r="I33" s="10">
        <v>439416.87890145049</v>
      </c>
      <c r="J33" s="10">
        <v>1315806.989564226</v>
      </c>
      <c r="K33" s="10">
        <v>1168739.761192834</v>
      </c>
      <c r="L33" s="10">
        <v>3863175.4470364689</v>
      </c>
      <c r="M33" s="10">
        <v>0</v>
      </c>
      <c r="N33" s="48">
        <v>2021</v>
      </c>
      <c r="O33" s="10">
        <v>313166304</v>
      </c>
      <c r="P33">
        <v>2021</v>
      </c>
      <c r="Q33" s="98">
        <v>2022</v>
      </c>
      <c r="R33" s="12">
        <f t="shared" si="0"/>
        <v>681174781.60326517</v>
      </c>
      <c r="S33" s="12">
        <f t="shared" si="1"/>
        <v>0</v>
      </c>
      <c r="T33" s="10">
        <f t="shared" si="2"/>
        <v>96725.074470159365</v>
      </c>
      <c r="U33" s="12">
        <f t="shared" si="3"/>
        <v>357067316.09507275</v>
      </c>
      <c r="V33" s="12">
        <f t="shared" si="4"/>
        <v>6070144.3736162372</v>
      </c>
      <c r="W33" s="10">
        <f t="shared" si="5"/>
        <v>245640.41759523531</v>
      </c>
      <c r="X33" s="12">
        <f t="shared" si="6"/>
        <v>223592676.57221326</v>
      </c>
      <c r="Y33" s="12">
        <f t="shared" si="7"/>
        <v>894370.70628885308</v>
      </c>
      <c r="Z33" s="10">
        <f t="shared" si="8"/>
        <v>439416.87890145049</v>
      </c>
      <c r="AA33" s="12">
        <f t="shared" si="9"/>
        <v>168721309.51963156</v>
      </c>
      <c r="AB33" s="12">
        <f t="shared" si="10"/>
        <v>2362098.3332748422</v>
      </c>
      <c r="AC33" s="10">
        <f t="shared" si="11"/>
        <v>1168739.761192834</v>
      </c>
      <c r="AD33" s="10">
        <f t="shared" si="12"/>
        <v>103745743.31701757</v>
      </c>
      <c r="AE33" s="12">
        <f t="shared" si="13"/>
        <v>0</v>
      </c>
      <c r="AF33" s="10">
        <f t="shared" si="14"/>
        <v>9326613.4131799322</v>
      </c>
      <c r="AG33" s="10">
        <f t="shared" si="15"/>
        <v>9326613.4131799322</v>
      </c>
      <c r="AH33" s="52">
        <f t="shared" si="17"/>
        <v>2.9781663269813127E-2</v>
      </c>
      <c r="AI33" s="10">
        <f t="shared" si="16"/>
        <v>9028161.7839581743</v>
      </c>
      <c r="AJ33" s="52">
        <f t="shared" si="18"/>
        <v>2.8828650045179108E-2</v>
      </c>
    </row>
    <row r="34" spans="1:36" x14ac:dyDescent="0.35">
      <c r="A34" t="s">
        <v>58</v>
      </c>
      <c r="B34" s="10">
        <v>2208707</v>
      </c>
      <c r="C34" s="10">
        <v>35299.096491778262</v>
      </c>
      <c r="D34" s="10">
        <v>160465.69097600819</v>
      </c>
      <c r="E34" s="10">
        <v>71816.097882526446</v>
      </c>
      <c r="F34" s="10">
        <v>269089.03342893638</v>
      </c>
      <c r="G34" s="10">
        <v>246546.66030586671</v>
      </c>
      <c r="H34" s="10">
        <v>833431.04752468248</v>
      </c>
      <c r="I34" s="10">
        <v>488364.37134121341</v>
      </c>
      <c r="J34" s="10">
        <v>1309292.296361167</v>
      </c>
      <c r="K34" s="10">
        <v>1277529.1929509719</v>
      </c>
      <c r="L34" s="10">
        <v>3555429.874166498</v>
      </c>
      <c r="M34" s="10">
        <v>0</v>
      </c>
      <c r="N34" s="48">
        <v>2022</v>
      </c>
      <c r="O34" s="10"/>
      <c r="Q34" s="98">
        <v>2022</v>
      </c>
      <c r="R34" s="12">
        <f t="shared" si="0"/>
        <v>3499556893.6454611</v>
      </c>
      <c r="S34" s="12">
        <f t="shared" si="1"/>
        <v>0</v>
      </c>
      <c r="T34" s="10">
        <f t="shared" si="2"/>
        <v>71816.097882526446</v>
      </c>
      <c r="U34" s="12">
        <f t="shared" si="3"/>
        <v>2178590568.259522</v>
      </c>
      <c r="V34" s="12">
        <f t="shared" si="4"/>
        <v>37036039.660411879</v>
      </c>
      <c r="W34" s="10">
        <f t="shared" si="5"/>
        <v>246546.66030586671</v>
      </c>
      <c r="X34" s="12">
        <f t="shared" si="6"/>
        <v>1296255654.2409089</v>
      </c>
      <c r="Y34" s="12">
        <f t="shared" si="7"/>
        <v>5185022.6169636352</v>
      </c>
      <c r="Z34" s="10">
        <f t="shared" si="8"/>
        <v>488364.37134121341</v>
      </c>
      <c r="AA34" s="12">
        <f t="shared" si="9"/>
        <v>906594627.24352336</v>
      </c>
      <c r="AB34" s="12">
        <f t="shared" si="10"/>
        <v>12692324.781409329</v>
      </c>
      <c r="AC34" s="10">
        <f t="shared" si="11"/>
        <v>1277529.1929509719</v>
      </c>
      <c r="AD34" s="10">
        <f t="shared" si="12"/>
        <v>503121517.9905501</v>
      </c>
      <c r="AE34" s="12">
        <f t="shared" si="13"/>
        <v>0</v>
      </c>
      <c r="AF34" s="10">
        <f t="shared" si="14"/>
        <v>54913387.058784842</v>
      </c>
      <c r="AG34" s="10">
        <f t="shared" si="15"/>
        <v>54913387.058784842</v>
      </c>
      <c r="AH34" s="52"/>
      <c r="AI34" s="10">
        <f t="shared" si="16"/>
        <v>53156158.672903724</v>
      </c>
      <c r="AJ34" s="52"/>
    </row>
    <row r="35" spans="1:36" x14ac:dyDescent="0.35">
      <c r="A35" t="s">
        <v>59</v>
      </c>
      <c r="B35">
        <v>7387796</v>
      </c>
      <c r="C35">
        <v>35040.015953534363</v>
      </c>
      <c r="D35">
        <v>115056.66600761141</v>
      </c>
      <c r="E35">
        <v>61621.018025321537</v>
      </c>
      <c r="F35">
        <v>181976.17955241061</v>
      </c>
      <c r="G35">
        <v>156668.94684108961</v>
      </c>
      <c r="H35">
        <v>535121.81300567265</v>
      </c>
      <c r="I35">
        <v>285913.82015814778</v>
      </c>
      <c r="J35">
        <v>853106.31655808364</v>
      </c>
      <c r="K35">
        <v>766954.73029084376</v>
      </c>
      <c r="L35">
        <v>2503669.9814183991</v>
      </c>
      <c r="M35">
        <v>0</v>
      </c>
      <c r="N35" s="48">
        <v>2021</v>
      </c>
      <c r="O35" s="10">
        <v>1045736064</v>
      </c>
      <c r="P35">
        <v>2021</v>
      </c>
      <c r="Q35" s="98">
        <v>2022</v>
      </c>
      <c r="R35" s="12">
        <f t="shared" si="0"/>
        <v>8350770533.9236755</v>
      </c>
      <c r="S35" s="12">
        <f t="shared" si="1"/>
        <v>0</v>
      </c>
      <c r="T35" s="10">
        <f t="shared" si="2"/>
        <v>61621.018025321537</v>
      </c>
      <c r="U35" s="12">
        <f t="shared" si="3"/>
        <v>4445796904.5459137</v>
      </c>
      <c r="V35" s="12">
        <f t="shared" si="4"/>
        <v>75578547.377280533</v>
      </c>
      <c r="W35" s="10">
        <f t="shared" si="5"/>
        <v>156668.94684108961</v>
      </c>
      <c r="X35" s="12">
        <f t="shared" si="6"/>
        <v>2795932570.839242</v>
      </c>
      <c r="Y35" s="12">
        <f t="shared" si="7"/>
        <v>11183730.283356968</v>
      </c>
      <c r="Z35" s="10">
        <f t="shared" si="8"/>
        <v>285913.82015814778</v>
      </c>
      <c r="AA35" s="12">
        <f t="shared" si="9"/>
        <v>2095151228.06673</v>
      </c>
      <c r="AB35" s="12">
        <f t="shared" si="10"/>
        <v>29332117.192934226</v>
      </c>
      <c r="AC35" s="10">
        <f t="shared" si="11"/>
        <v>766954.73029084376</v>
      </c>
      <c r="AD35" s="10">
        <f t="shared" si="12"/>
        <v>1283049798.5419152</v>
      </c>
      <c r="AE35" s="12">
        <f t="shared" si="13"/>
        <v>0</v>
      </c>
      <c r="AF35" s="10">
        <f t="shared" si="14"/>
        <v>116094394.85357173</v>
      </c>
      <c r="AG35" s="10">
        <f t="shared" si="15"/>
        <v>116094394.85357173</v>
      </c>
      <c r="AH35" s="52">
        <f t="shared" si="17"/>
        <v>0.1110169179874165</v>
      </c>
      <c r="AI35" s="10">
        <f t="shared" si="16"/>
        <v>112379374.21825743</v>
      </c>
      <c r="AJ35" s="52">
        <f t="shared" si="18"/>
        <v>0.10746437661181917</v>
      </c>
    </row>
    <row r="36" spans="1:36" x14ac:dyDescent="0.35">
      <c r="A36" t="s">
        <v>60</v>
      </c>
      <c r="B36">
        <v>14805286</v>
      </c>
      <c r="C36">
        <v>363021.47009458789</v>
      </c>
      <c r="D36">
        <v>1879732.154946961</v>
      </c>
      <c r="E36">
        <v>731670.71533520916</v>
      </c>
      <c r="F36">
        <v>3228773.7757974002</v>
      </c>
      <c r="G36">
        <v>2479516.2081678011</v>
      </c>
      <c r="H36">
        <v>10956594.762299569</v>
      </c>
      <c r="I36">
        <v>4921637.0325618973</v>
      </c>
      <c r="J36">
        <v>18312733.716538139</v>
      </c>
      <c r="K36">
        <v>12893656.294788931</v>
      </c>
      <c r="L36">
        <v>61360036.505439192</v>
      </c>
      <c r="M36">
        <v>0</v>
      </c>
      <c r="N36" s="48">
        <v>2022</v>
      </c>
      <c r="O36" s="10">
        <v>64729530368</v>
      </c>
      <c r="P36">
        <v>2022</v>
      </c>
      <c r="Q36" s="98">
        <v>2022</v>
      </c>
      <c r="R36" s="12">
        <f t="shared" si="0"/>
        <v>278000358690.94073</v>
      </c>
      <c r="S36" s="12">
        <f t="shared" si="1"/>
        <v>0</v>
      </c>
      <c r="T36" s="10">
        <f t="shared" si="2"/>
        <v>731670.71533520916</v>
      </c>
      <c r="U36" s="12">
        <f t="shared" si="3"/>
        <v>184851624908.09015</v>
      </c>
      <c r="V36" s="12">
        <f t="shared" si="4"/>
        <v>3142477623.4375329</v>
      </c>
      <c r="W36" s="10">
        <f t="shared" si="5"/>
        <v>2479516.2081678011</v>
      </c>
      <c r="X36" s="12">
        <f t="shared" si="6"/>
        <v>125505572438.38731</v>
      </c>
      <c r="Y36" s="12">
        <f t="shared" si="7"/>
        <v>502022289.75354928</v>
      </c>
      <c r="Z36" s="10">
        <f t="shared" si="8"/>
        <v>4921637.0325618973</v>
      </c>
      <c r="AA36" s="12">
        <f t="shared" si="9"/>
        <v>99129508129.95993</v>
      </c>
      <c r="AB36" s="12">
        <f t="shared" si="10"/>
        <v>1387813113.8194392</v>
      </c>
      <c r="AC36" s="10">
        <f t="shared" si="11"/>
        <v>12893656.294788931</v>
      </c>
      <c r="AD36" s="10">
        <f t="shared" si="12"/>
        <v>71755862040.341751</v>
      </c>
      <c r="AE36" s="12">
        <f t="shared" si="13"/>
        <v>0</v>
      </c>
      <c r="AF36" s="10">
        <f t="shared" si="14"/>
        <v>5032313027.0105209</v>
      </c>
      <c r="AG36" s="10">
        <f t="shared" si="15"/>
        <v>5032313027.0105209</v>
      </c>
      <c r="AH36" s="52">
        <f t="shared" si="17"/>
        <v>7.7743697480899987E-2</v>
      </c>
      <c r="AI36" s="10">
        <f t="shared" si="16"/>
        <v>4871279010.146184</v>
      </c>
      <c r="AJ36" s="52">
        <f t="shared" si="18"/>
        <v>7.5255899161511181E-2</v>
      </c>
    </row>
    <row r="37" spans="1:36" x14ac:dyDescent="0.35">
      <c r="A37" t="s">
        <v>61</v>
      </c>
      <c r="B37">
        <v>1117525888</v>
      </c>
      <c r="C37">
        <v>854429.60443546518</v>
      </c>
      <c r="D37">
        <v>2947103.6778878951</v>
      </c>
      <c r="E37">
        <v>1210956.3318150919</v>
      </c>
      <c r="F37">
        <v>4853158.3423409341</v>
      </c>
      <c r="G37">
        <v>2272908.0009039659</v>
      </c>
      <c r="H37">
        <v>18012057.10531611</v>
      </c>
      <c r="I37">
        <v>4021752.6143126348</v>
      </c>
      <c r="J37">
        <v>32987500.98386896</v>
      </c>
      <c r="K37">
        <v>17804460.97382652</v>
      </c>
      <c r="L37">
        <v>133395788.5776713</v>
      </c>
      <c r="M37">
        <v>0</v>
      </c>
      <c r="N37" s="48">
        <v>2022</v>
      </c>
      <c r="O37" s="10">
        <v>1335156408320</v>
      </c>
      <c r="P37">
        <v>2022</v>
      </c>
      <c r="Q37" s="98">
        <v>2022</v>
      </c>
      <c r="R37" s="12">
        <f t="shared" si="0"/>
        <v>32912050173142.004</v>
      </c>
      <c r="S37" s="12">
        <f t="shared" si="1"/>
        <v>0</v>
      </c>
      <c r="T37" s="10">
        <f t="shared" si="2"/>
        <v>1210956.3318150919</v>
      </c>
      <c r="U37" s="12">
        <f t="shared" si="3"/>
        <v>20351275180441.387</v>
      </c>
      <c r="V37" s="12">
        <f t="shared" si="4"/>
        <v>345971678067.5036</v>
      </c>
      <c r="W37" s="10">
        <f t="shared" si="5"/>
        <v>2272908.0009039659</v>
      </c>
      <c r="X37" s="12">
        <f t="shared" si="6"/>
        <v>17588906579272.586</v>
      </c>
      <c r="Y37" s="12">
        <f t="shared" si="7"/>
        <v>70355626317.090347</v>
      </c>
      <c r="Z37" s="10">
        <f t="shared" si="8"/>
        <v>4021752.6143126348</v>
      </c>
      <c r="AA37" s="12">
        <f t="shared" si="9"/>
        <v>16184986834136.494</v>
      </c>
      <c r="AB37" s="12">
        <f t="shared" si="10"/>
        <v>226589815677.91095</v>
      </c>
      <c r="AC37" s="10">
        <f t="shared" si="11"/>
        <v>17804460.97382652</v>
      </c>
      <c r="AD37" s="10">
        <f t="shared" si="12"/>
        <v>12917630102558.559</v>
      </c>
      <c r="AE37" s="12">
        <f t="shared" si="13"/>
        <v>0</v>
      </c>
      <c r="AF37" s="10">
        <f t="shared" si="14"/>
        <v>642917120062.50488</v>
      </c>
      <c r="AG37" s="10">
        <f t="shared" si="15"/>
        <v>642917120062.50488</v>
      </c>
      <c r="AH37" s="52">
        <f t="shared" si="17"/>
        <v>0.48152944183631213</v>
      </c>
      <c r="AI37" s="10">
        <f t="shared" si="16"/>
        <v>622343772220.50476</v>
      </c>
      <c r="AJ37" s="52">
        <f t="shared" si="18"/>
        <v>0.46612049969755021</v>
      </c>
    </row>
    <row r="38" spans="1:36" x14ac:dyDescent="0.35">
      <c r="A38" t="s">
        <v>62</v>
      </c>
      <c r="B38">
        <v>36784160</v>
      </c>
      <c r="C38">
        <v>101907.5722970863</v>
      </c>
      <c r="D38">
        <v>409488.30961124448</v>
      </c>
      <c r="E38">
        <v>177501.0980163792</v>
      </c>
      <c r="F38">
        <v>679425.6981132509</v>
      </c>
      <c r="G38">
        <v>433365.7456441588</v>
      </c>
      <c r="H38">
        <v>2340666.8957482241</v>
      </c>
      <c r="I38">
        <v>771254.28702421999</v>
      </c>
      <c r="J38">
        <v>4086370.2818139829</v>
      </c>
      <c r="K38">
        <v>2032209.642066262</v>
      </c>
      <c r="L38">
        <v>15681879.5486927</v>
      </c>
      <c r="M38">
        <v>17178022</v>
      </c>
      <c r="N38" s="48">
        <v>2022</v>
      </c>
      <c r="O38" s="10">
        <v>51002269696</v>
      </c>
      <c r="P38">
        <v>2022</v>
      </c>
      <c r="Q38" s="98">
        <v>2022</v>
      </c>
      <c r="R38" s="12">
        <f t="shared" ref="R38:R69" si="19">0.01*B38*(D38-Q38)</f>
        <v>149883059273.49557</v>
      </c>
      <c r="S38" s="12">
        <f t="shared" si="1"/>
        <v>0</v>
      </c>
      <c r="T38" s="10">
        <f t="shared" ref="T38:T69" si="20">E38</f>
        <v>177501.0980163792</v>
      </c>
      <c r="U38" s="12">
        <f t="shared" ref="U38:U69" si="21">0.005*B38*(F38-T38)</f>
        <v>92314373989.496735</v>
      </c>
      <c r="V38" s="12">
        <f t="shared" si="4"/>
        <v>1569344357.8214445</v>
      </c>
      <c r="W38" s="10">
        <f t="shared" ref="W38:W69" si="22">G38</f>
        <v>433365.7456441588</v>
      </c>
      <c r="X38" s="12">
        <f t="shared" ref="X38:X69" si="23">0.001*B38*(H38-W38)</f>
        <v>70158470673.611969</v>
      </c>
      <c r="Y38" s="12">
        <f t="shared" si="7"/>
        <v>280633882.69444788</v>
      </c>
      <c r="Z38" s="10">
        <f t="shared" ref="Z38:Z69" si="24">I38</f>
        <v>771254.28702421999</v>
      </c>
      <c r="AA38" s="12">
        <f t="shared" ref="AA38:AA69" si="25">0.0005*B38*(J38-Z38)</f>
        <v>60971878585.452911</v>
      </c>
      <c r="AB38" s="12">
        <f t="shared" si="10"/>
        <v>853606300.19634092</v>
      </c>
      <c r="AC38" s="10">
        <f t="shared" ref="AC38:AC69" si="26">K38</f>
        <v>2032209.642066262</v>
      </c>
      <c r="AD38" s="10">
        <f t="shared" ref="AD38:AD69" si="27">0.0001*B38*(L38-AC38)</f>
        <v>50209164179.253197</v>
      </c>
      <c r="AE38" s="12">
        <f t="shared" si="13"/>
        <v>0</v>
      </c>
      <c r="AF38" s="10">
        <f t="shared" si="14"/>
        <v>2703584540.7122335</v>
      </c>
      <c r="AG38" s="10">
        <f t="shared" ref="AG38:AG69" si="28">MAX(AF38-M38,0)</f>
        <v>2686406518.7122335</v>
      </c>
      <c r="AH38" s="52">
        <f t="shared" si="17"/>
        <v>5.2672293502320791E-2</v>
      </c>
      <c r="AI38" s="10">
        <f t="shared" si="16"/>
        <v>2600441510.1134419</v>
      </c>
      <c r="AJ38" s="52">
        <f t="shared" si="18"/>
        <v>5.098678011024653E-2</v>
      </c>
    </row>
    <row r="39" spans="1:36" x14ac:dyDescent="0.35">
      <c r="A39" t="s">
        <v>63</v>
      </c>
      <c r="B39">
        <v>437676</v>
      </c>
      <c r="C39">
        <v>55412.593984568499</v>
      </c>
      <c r="D39">
        <v>191003.17938551781</v>
      </c>
      <c r="E39">
        <v>99375.812638752846</v>
      </c>
      <c r="F39">
        <v>305294.1861350158</v>
      </c>
      <c r="G39">
        <v>264511.52836629952</v>
      </c>
      <c r="H39">
        <v>909596.11380670348</v>
      </c>
      <c r="I39">
        <v>487826.73777188302</v>
      </c>
      <c r="J39">
        <v>1450750.092796159</v>
      </c>
      <c r="K39">
        <v>1311994.323739961</v>
      </c>
      <c r="L39">
        <v>4229811.7712113122</v>
      </c>
      <c r="M39">
        <v>0</v>
      </c>
      <c r="N39" s="48">
        <v>2020</v>
      </c>
      <c r="O39" s="10"/>
      <c r="Q39" s="98">
        <v>2022</v>
      </c>
      <c r="R39" s="12">
        <f t="shared" si="19"/>
        <v>827125266.68735898</v>
      </c>
      <c r="S39" s="12">
        <f t="shared" si="1"/>
        <v>0</v>
      </c>
      <c r="T39" s="10">
        <f t="shared" si="20"/>
        <v>99375.812638752846</v>
      </c>
      <c r="U39" s="12">
        <f t="shared" si="21"/>
        <v>450627650.1917519</v>
      </c>
      <c r="V39" s="12">
        <f t="shared" si="4"/>
        <v>7660670.0532597825</v>
      </c>
      <c r="W39" s="10">
        <f t="shared" si="22"/>
        <v>264511.52836629952</v>
      </c>
      <c r="X39" s="12">
        <f t="shared" si="23"/>
        <v>282338041.01721424</v>
      </c>
      <c r="Y39" s="12">
        <f t="shared" si="7"/>
        <v>1129352.164068857</v>
      </c>
      <c r="Z39" s="10">
        <f t="shared" si="24"/>
        <v>487826.73777188302</v>
      </c>
      <c r="AA39" s="12">
        <f t="shared" si="25"/>
        <v>210724221.1668025</v>
      </c>
      <c r="AB39" s="12">
        <f t="shared" si="10"/>
        <v>2950139.0963352355</v>
      </c>
      <c r="AC39" s="10">
        <f t="shared" si="26"/>
        <v>1311994.323739961</v>
      </c>
      <c r="AD39" s="10">
        <f t="shared" si="27"/>
        <v>127705866.91394712</v>
      </c>
      <c r="AE39" s="12">
        <f t="shared" si="13"/>
        <v>0</v>
      </c>
      <c r="AF39" s="10">
        <f t="shared" si="14"/>
        <v>11740161.313663876</v>
      </c>
      <c r="AG39" s="10">
        <f t="shared" si="28"/>
        <v>11740161.313663876</v>
      </c>
      <c r="AH39" s="52"/>
      <c r="AI39" s="10">
        <f t="shared" si="16"/>
        <v>11364476.151626632</v>
      </c>
      <c r="AJ39" s="52"/>
    </row>
    <row r="40" spans="1:36" x14ac:dyDescent="0.35">
      <c r="A40" t="s">
        <v>64</v>
      </c>
      <c r="B40">
        <v>2902057</v>
      </c>
      <c r="C40">
        <v>66424.226661522349</v>
      </c>
      <c r="D40">
        <v>284574.99690000049</v>
      </c>
      <c r="E40">
        <v>130777.74566030889</v>
      </c>
      <c r="F40">
        <v>473091.25906753039</v>
      </c>
      <c r="G40">
        <v>425461.2249672421</v>
      </c>
      <c r="H40">
        <v>1461699.909902845</v>
      </c>
      <c r="I40">
        <v>836213.70883997437</v>
      </c>
      <c r="J40">
        <v>2309287.024154868</v>
      </c>
      <c r="K40">
        <v>2231034.7362291911</v>
      </c>
      <c r="L40">
        <v>6402025.5534554459</v>
      </c>
      <c r="M40">
        <v>0</v>
      </c>
      <c r="N40" s="48">
        <v>2021</v>
      </c>
      <c r="O40" s="10">
        <v>894522048</v>
      </c>
      <c r="P40">
        <v>2021</v>
      </c>
      <c r="Q40" s="98">
        <v>2022</v>
      </c>
      <c r="R40" s="12">
        <f t="shared" si="19"/>
        <v>8199849025.2462473</v>
      </c>
      <c r="S40" s="12">
        <f t="shared" si="1"/>
        <v>0</v>
      </c>
      <c r="T40" s="10">
        <f t="shared" si="20"/>
        <v>130777.74566030889</v>
      </c>
      <c r="U40" s="12">
        <f t="shared" si="21"/>
        <v>4967066638.8901052</v>
      </c>
      <c r="V40" s="12">
        <f t="shared" si="4"/>
        <v>84440132.861131802</v>
      </c>
      <c r="W40" s="10">
        <f t="shared" si="22"/>
        <v>425461.2249672421</v>
      </c>
      <c r="X40" s="12">
        <f t="shared" si="23"/>
        <v>3007223729.2881613</v>
      </c>
      <c r="Y40" s="12">
        <f t="shared" si="7"/>
        <v>12028894.917152645</v>
      </c>
      <c r="Z40" s="10">
        <f t="shared" si="24"/>
        <v>836213.70883997437</v>
      </c>
      <c r="AA40" s="12">
        <f t="shared" si="25"/>
        <v>2137471363.1113973</v>
      </c>
      <c r="AB40" s="12">
        <f t="shared" si="10"/>
        <v>29924599.083559565</v>
      </c>
      <c r="AC40" s="10">
        <f t="shared" si="26"/>
        <v>2231034.7362291911</v>
      </c>
      <c r="AD40" s="10">
        <f t="shared" si="27"/>
        <v>1210445309.8067174</v>
      </c>
      <c r="AE40" s="12">
        <f t="shared" si="13"/>
        <v>0</v>
      </c>
      <c r="AF40" s="10">
        <f t="shared" si="14"/>
        <v>126393626.861844</v>
      </c>
      <c r="AG40" s="10">
        <f t="shared" si="28"/>
        <v>126393626.861844</v>
      </c>
      <c r="AH40" s="52">
        <f t="shared" si="17"/>
        <v>0.14129738573178691</v>
      </c>
      <c r="AI40" s="10">
        <f t="shared" si="16"/>
        <v>122349030.80226499</v>
      </c>
      <c r="AJ40" s="52">
        <f t="shared" si="18"/>
        <v>0.13677586938836972</v>
      </c>
    </row>
    <row r="41" spans="1:36" x14ac:dyDescent="0.35">
      <c r="A41" t="s">
        <v>65</v>
      </c>
      <c r="B41">
        <v>3767579</v>
      </c>
      <c r="C41">
        <v>398540.52073095151</v>
      </c>
      <c r="D41">
        <v>1503133.424477394</v>
      </c>
      <c r="E41">
        <v>740895.98753823678</v>
      </c>
      <c r="F41">
        <v>2445918.164499084</v>
      </c>
      <c r="G41">
        <v>2139754.791968402</v>
      </c>
      <c r="H41">
        <v>7434937.1369034965</v>
      </c>
      <c r="I41">
        <v>4066660.7826279281</v>
      </c>
      <c r="J41">
        <v>11837997.17130501</v>
      </c>
      <c r="K41">
        <v>10986462.71863557</v>
      </c>
      <c r="L41">
        <v>33980817.13682276</v>
      </c>
      <c r="M41">
        <v>0</v>
      </c>
      <c r="N41" s="48">
        <v>2022</v>
      </c>
      <c r="O41" s="10">
        <v>10710425600</v>
      </c>
      <c r="P41">
        <v>2022</v>
      </c>
      <c r="Q41" s="98">
        <v>2022</v>
      </c>
      <c r="R41" s="12">
        <f t="shared" si="19"/>
        <v>56555558795.211159</v>
      </c>
      <c r="S41" s="12">
        <f t="shared" si="1"/>
        <v>0</v>
      </c>
      <c r="T41" s="10">
        <f t="shared" si="20"/>
        <v>740895.98753823678</v>
      </c>
      <c r="U41" s="12">
        <f t="shared" si="21"/>
        <v>32119028742.259861</v>
      </c>
      <c r="V41" s="12">
        <f t="shared" si="4"/>
        <v>546023488.61841762</v>
      </c>
      <c r="W41" s="10">
        <f t="shared" si="22"/>
        <v>2139754.791968402</v>
      </c>
      <c r="X41" s="12">
        <f t="shared" si="23"/>
        <v>19950017803.948219</v>
      </c>
      <c r="Y41" s="12">
        <f t="shared" si="7"/>
        <v>79800071.215792879</v>
      </c>
      <c r="Z41" s="10">
        <f t="shared" si="24"/>
        <v>4066660.7826279281</v>
      </c>
      <c r="AA41" s="12">
        <f t="shared" si="25"/>
        <v>14639561889.957808</v>
      </c>
      <c r="AB41" s="12">
        <f t="shared" si="10"/>
        <v>204953866.45940933</v>
      </c>
      <c r="AC41" s="10">
        <f t="shared" si="26"/>
        <v>10986462.71863557</v>
      </c>
      <c r="AD41" s="10">
        <f t="shared" si="27"/>
        <v>8663304682.4519272</v>
      </c>
      <c r="AE41" s="12">
        <f t="shared" si="13"/>
        <v>0</v>
      </c>
      <c r="AF41" s="10">
        <f t="shared" si="14"/>
        <v>830777426.29361987</v>
      </c>
      <c r="AG41" s="10">
        <f t="shared" si="28"/>
        <v>830777426.29361987</v>
      </c>
      <c r="AH41" s="52">
        <f t="shared" si="17"/>
        <v>7.7567172148006874E-2</v>
      </c>
      <c r="AI41" s="10">
        <f t="shared" si="16"/>
        <v>804192548.65222406</v>
      </c>
      <c r="AJ41" s="52">
        <f t="shared" si="18"/>
        <v>7.5085022639270665E-2</v>
      </c>
    </row>
    <row r="42" spans="1:36" x14ac:dyDescent="0.35">
      <c r="A42" t="s">
        <v>66</v>
      </c>
      <c r="B42">
        <v>13333464</v>
      </c>
      <c r="C42">
        <v>50879.955480402074</v>
      </c>
      <c r="D42">
        <v>160113.221910786</v>
      </c>
      <c r="E42">
        <v>88194.321619690789</v>
      </c>
      <c r="F42">
        <v>250802.68386825069</v>
      </c>
      <c r="G42">
        <v>218519.27753112401</v>
      </c>
      <c r="H42">
        <v>727093.68794225343</v>
      </c>
      <c r="I42">
        <v>387294.60435225017</v>
      </c>
      <c r="J42">
        <v>1156793.776017427</v>
      </c>
      <c r="K42">
        <v>1029028.164655269</v>
      </c>
      <c r="L42">
        <v>3403644.6541477479</v>
      </c>
      <c r="M42">
        <v>0</v>
      </c>
      <c r="N42" s="48">
        <v>2021</v>
      </c>
      <c r="O42" s="10">
        <v>7895640064</v>
      </c>
      <c r="P42">
        <v>2021</v>
      </c>
      <c r="Q42" s="98">
        <v>2022</v>
      </c>
      <c r="R42" s="12">
        <f t="shared" si="19"/>
        <v>21079036160.634766</v>
      </c>
      <c r="S42" s="12">
        <f t="shared" si="1"/>
        <v>0</v>
      </c>
      <c r="T42" s="10">
        <f t="shared" si="20"/>
        <v>88194.321619690789</v>
      </c>
      <c r="U42" s="12">
        <f t="shared" si="21"/>
        <v>10840663720.700663</v>
      </c>
      <c r="V42" s="12">
        <f t="shared" si="4"/>
        <v>184291283.25191128</v>
      </c>
      <c r="W42" s="10">
        <f t="shared" si="22"/>
        <v>218519.27753112401</v>
      </c>
      <c r="X42" s="12">
        <f t="shared" si="23"/>
        <v>6781058592.5380192</v>
      </c>
      <c r="Y42" s="12">
        <f t="shared" si="7"/>
        <v>27124234.370152079</v>
      </c>
      <c r="Z42" s="10">
        <f t="shared" si="24"/>
        <v>387294.60435225017</v>
      </c>
      <c r="AA42" s="12">
        <f t="shared" si="25"/>
        <v>5130044751.713727</v>
      </c>
      <c r="AB42" s="12">
        <f t="shared" si="10"/>
        <v>71820626.523992196</v>
      </c>
      <c r="AC42" s="10">
        <f t="shared" si="26"/>
        <v>1029028.164655269</v>
      </c>
      <c r="AD42" s="10">
        <f t="shared" si="27"/>
        <v>3166186347.6454349</v>
      </c>
      <c r="AE42" s="12">
        <f t="shared" si="13"/>
        <v>0</v>
      </c>
      <c r="AF42" s="10">
        <f t="shared" si="14"/>
        <v>283236144.14605558</v>
      </c>
      <c r="AG42" s="10">
        <f t="shared" si="28"/>
        <v>283236144.14605558</v>
      </c>
      <c r="AH42" s="52">
        <f t="shared" si="17"/>
        <v>3.5872474156650659E-2</v>
      </c>
      <c r="AI42" s="10">
        <f t="shared" si="16"/>
        <v>274172587.53338182</v>
      </c>
      <c r="AJ42" s="52">
        <f t="shared" si="18"/>
        <v>3.4724554983637843E-2</v>
      </c>
    </row>
    <row r="43" spans="1:36" x14ac:dyDescent="0.35">
      <c r="A43" t="s">
        <v>67</v>
      </c>
      <c r="B43">
        <v>3267742</v>
      </c>
      <c r="C43">
        <v>1424270.728407572</v>
      </c>
      <c r="D43">
        <v>4237641.2810738115</v>
      </c>
      <c r="E43">
        <v>2394979.0905915671</v>
      </c>
      <c r="F43">
        <v>6567874.2631243393</v>
      </c>
      <c r="G43">
        <v>5539777.3380740248</v>
      </c>
      <c r="H43">
        <v>18952377.935113288</v>
      </c>
      <c r="I43">
        <v>9374964.0352314077</v>
      </c>
      <c r="J43">
        <v>30541447.050182968</v>
      </c>
      <c r="K43">
        <v>24007769.195725389</v>
      </c>
      <c r="L43">
        <v>95912167.377186731</v>
      </c>
      <c r="M43">
        <v>0</v>
      </c>
      <c r="N43" s="48">
        <v>2021</v>
      </c>
      <c r="O43" s="10">
        <v>92817342464</v>
      </c>
      <c r="P43">
        <v>2021</v>
      </c>
      <c r="Q43" s="98">
        <v>2022</v>
      </c>
      <c r="R43" s="12">
        <f t="shared" si="19"/>
        <v>138409110207.74701</v>
      </c>
      <c r="S43" s="12">
        <f t="shared" si="1"/>
        <v>0</v>
      </c>
      <c r="T43" s="10">
        <f t="shared" si="20"/>
        <v>2394979.0905915671</v>
      </c>
      <c r="U43" s="12">
        <f t="shared" si="21"/>
        <v>68179724084.412933</v>
      </c>
      <c r="V43" s="12">
        <f t="shared" si="4"/>
        <v>1159055309.43502</v>
      </c>
      <c r="W43" s="10">
        <f t="shared" si="22"/>
        <v>5539777.3380740248</v>
      </c>
      <c r="X43" s="12">
        <f t="shared" si="23"/>
        <v>43828918300.17028</v>
      </c>
      <c r="Y43" s="12">
        <f t="shared" si="7"/>
        <v>175315673.20068112</v>
      </c>
      <c r="Z43" s="10">
        <f t="shared" si="24"/>
        <v>9374964.0352314077</v>
      </c>
      <c r="AA43" s="12">
        <f t="shared" si="25"/>
        <v>34583302770.121925</v>
      </c>
      <c r="AB43" s="12">
        <f t="shared" si="10"/>
        <v>484166238.78170705</v>
      </c>
      <c r="AC43" s="10">
        <f t="shared" si="26"/>
        <v>24007769.195725389</v>
      </c>
      <c r="AD43" s="10">
        <f t="shared" si="27"/>
        <v>23496502192.228481</v>
      </c>
      <c r="AE43" s="12">
        <f t="shared" si="13"/>
        <v>0</v>
      </c>
      <c r="AF43" s="10">
        <f t="shared" si="14"/>
        <v>1818537221.4174082</v>
      </c>
      <c r="AG43" s="10">
        <f t="shared" si="28"/>
        <v>1818537221.4174082</v>
      </c>
      <c r="AH43" s="52">
        <f t="shared" si="17"/>
        <v>1.9592644791815102E-2</v>
      </c>
      <c r="AI43" s="10">
        <f t="shared" si="16"/>
        <v>1760344030.332051</v>
      </c>
      <c r="AJ43" s="52">
        <f t="shared" si="18"/>
        <v>1.8965680158477015E-2</v>
      </c>
    </row>
    <row r="44" spans="1:36" x14ac:dyDescent="0.35">
      <c r="A44" t="s">
        <v>68</v>
      </c>
      <c r="B44">
        <v>8839171</v>
      </c>
      <c r="C44">
        <v>226064.42559999999</v>
      </c>
      <c r="D44">
        <v>616199.25119999994</v>
      </c>
      <c r="E44">
        <v>373754.49279999989</v>
      </c>
      <c r="F44">
        <v>930283.99359999993</v>
      </c>
      <c r="G44">
        <v>833203.4047999999</v>
      </c>
      <c r="H44">
        <v>2523041.8303999999</v>
      </c>
      <c r="I44">
        <v>1388709.6703999999</v>
      </c>
      <c r="J44">
        <v>3945513.0624000002</v>
      </c>
      <c r="K44">
        <v>3426401.9712</v>
      </c>
      <c r="L44">
        <v>11473104.2816</v>
      </c>
      <c r="M44">
        <v>0</v>
      </c>
      <c r="N44" s="48">
        <v>2022</v>
      </c>
      <c r="O44" s="10">
        <v>484881280</v>
      </c>
      <c r="P44">
        <v>2012</v>
      </c>
      <c r="Q44" s="98">
        <v>2022</v>
      </c>
      <c r="R44" s="12">
        <f t="shared" si="19"/>
        <v>54288177476.667549</v>
      </c>
      <c r="S44" s="12">
        <f t="shared" si="1"/>
        <v>0</v>
      </c>
      <c r="T44" s="10">
        <f t="shared" si="20"/>
        <v>373754.49279999989</v>
      </c>
      <c r="U44" s="12">
        <f t="shared" si="21"/>
        <v>24596297120.579189</v>
      </c>
      <c r="V44" s="12">
        <f t="shared" si="4"/>
        <v>418137051.04984623</v>
      </c>
      <c r="W44" s="10">
        <f t="shared" si="22"/>
        <v>833203.4047999999</v>
      </c>
      <c r="X44" s="12">
        <f t="shared" si="23"/>
        <v>14936770806.249178</v>
      </c>
      <c r="Y44" s="12">
        <f t="shared" si="7"/>
        <v>59747083.224996716</v>
      </c>
      <c r="Z44" s="10">
        <f t="shared" si="24"/>
        <v>1388709.6703999999</v>
      </c>
      <c r="AA44" s="12">
        <f t="shared" si="25"/>
        <v>11300011197.634016</v>
      </c>
      <c r="AB44" s="12">
        <f t="shared" si="10"/>
        <v>158200156.76687625</v>
      </c>
      <c r="AC44" s="10">
        <f t="shared" si="26"/>
        <v>3426401.9712</v>
      </c>
      <c r="AD44" s="10">
        <f t="shared" si="27"/>
        <v>7112617770.772068</v>
      </c>
      <c r="AE44" s="12">
        <f t="shared" si="13"/>
        <v>0</v>
      </c>
      <c r="AF44" s="10">
        <f t="shared" si="14"/>
        <v>636084291.0417192</v>
      </c>
      <c r="AG44" s="10">
        <f t="shared" si="28"/>
        <v>636084291.0417192</v>
      </c>
      <c r="AH44" s="52"/>
      <c r="AI44" s="10">
        <f t="shared" si="16"/>
        <v>615729593.72838414</v>
      </c>
      <c r="AJ44" s="52"/>
    </row>
    <row r="45" spans="1:36" x14ac:dyDescent="0.35">
      <c r="A45" t="s">
        <v>69</v>
      </c>
      <c r="B45">
        <v>699616</v>
      </c>
      <c r="C45">
        <v>1917865.8642344859</v>
      </c>
      <c r="D45">
        <v>4402252.1975676818</v>
      </c>
      <c r="E45">
        <v>3479891.117727764</v>
      </c>
      <c r="F45">
        <v>5859638.5363529334</v>
      </c>
      <c r="G45">
        <v>4178152.3928177189</v>
      </c>
      <c r="H45">
        <v>13837804.511883879</v>
      </c>
      <c r="I45">
        <v>4269261.106942079</v>
      </c>
      <c r="J45">
        <v>23430671.02339305</v>
      </c>
      <c r="K45">
        <v>4297245.3476695232</v>
      </c>
      <c r="L45">
        <v>100009342.27239829</v>
      </c>
      <c r="M45">
        <v>0</v>
      </c>
      <c r="N45" s="48">
        <v>2022</v>
      </c>
      <c r="O45" s="10"/>
      <c r="Q45" s="98">
        <v>2022</v>
      </c>
      <c r="R45" s="12">
        <f t="shared" si="19"/>
        <v>30784714499.015114</v>
      </c>
      <c r="S45" s="12">
        <f t="shared" si="1"/>
        <v>0</v>
      </c>
      <c r="T45" s="10">
        <f t="shared" si="20"/>
        <v>3479891.117727764</v>
      </c>
      <c r="U45" s="12">
        <f t="shared" si="21"/>
        <v>8324546850.1443329</v>
      </c>
      <c r="V45" s="12">
        <f t="shared" si="4"/>
        <v>141517296.45245367</v>
      </c>
      <c r="W45" s="10">
        <f t="shared" si="22"/>
        <v>4178152.3928177189</v>
      </c>
      <c r="X45" s="12">
        <f t="shared" si="23"/>
        <v>6758047176.9325905</v>
      </c>
      <c r="Y45" s="12">
        <f t="shared" si="7"/>
        <v>27032188.707730364</v>
      </c>
      <c r="Z45" s="10">
        <f t="shared" si="24"/>
        <v>4269261.106942079</v>
      </c>
      <c r="AA45" s="12">
        <f t="shared" si="25"/>
        <v>6702814480.0538807</v>
      </c>
      <c r="AB45" s="12">
        <f t="shared" si="10"/>
        <v>93839402.72075434</v>
      </c>
      <c r="AC45" s="10">
        <f t="shared" si="26"/>
        <v>4297245.3476695232</v>
      </c>
      <c r="AD45" s="10">
        <f t="shared" si="27"/>
        <v>6696171440.2091045</v>
      </c>
      <c r="AE45" s="12">
        <f t="shared" si="13"/>
        <v>0</v>
      </c>
      <c r="AF45" s="10">
        <f t="shared" si="14"/>
        <v>262388887.88093835</v>
      </c>
      <c r="AG45" s="10">
        <f t="shared" si="28"/>
        <v>262388887.88093835</v>
      </c>
      <c r="AH45" s="52"/>
      <c r="AI45" s="10">
        <f t="shared" si="16"/>
        <v>253992443.46874833</v>
      </c>
      <c r="AJ45" s="52"/>
    </row>
    <row r="46" spans="1:36" x14ac:dyDescent="0.35">
      <c r="A46" t="s">
        <v>70</v>
      </c>
      <c r="B46">
        <v>8316775</v>
      </c>
      <c r="C46">
        <v>760050.25188417733</v>
      </c>
      <c r="D46">
        <v>2907307.915386138</v>
      </c>
      <c r="E46">
        <v>1238648.352326656</v>
      </c>
      <c r="F46">
        <v>4687912.9320874633</v>
      </c>
      <c r="G46">
        <v>2732794.410280427</v>
      </c>
      <c r="H46">
        <v>15662392.02394357</v>
      </c>
      <c r="I46">
        <v>4386035.1269731363</v>
      </c>
      <c r="J46">
        <v>27360727.079577599</v>
      </c>
      <c r="K46">
        <v>10314576.54579258</v>
      </c>
      <c r="L46">
        <v>108257594.4687573</v>
      </c>
      <c r="M46">
        <v>0</v>
      </c>
      <c r="N46" s="48">
        <v>2022</v>
      </c>
      <c r="O46" s="10">
        <v>51095392256</v>
      </c>
      <c r="P46">
        <v>2022</v>
      </c>
      <c r="Q46" s="98">
        <v>2022</v>
      </c>
      <c r="R46" s="12">
        <f t="shared" si="19"/>
        <v>241626092689.35547</v>
      </c>
      <c r="S46" s="12">
        <f t="shared" si="1"/>
        <v>0</v>
      </c>
      <c r="T46" s="10">
        <f t="shared" si="20"/>
        <v>1238648.352326656</v>
      </c>
      <c r="U46" s="12">
        <f t="shared" si="21"/>
        <v>143433787126.70096</v>
      </c>
      <c r="V46" s="12">
        <f t="shared" si="4"/>
        <v>2438374381.1539164</v>
      </c>
      <c r="W46" s="10">
        <f t="shared" si="22"/>
        <v>2732794.410280427</v>
      </c>
      <c r="X46" s="12">
        <f t="shared" si="23"/>
        <v>107532554193.37328</v>
      </c>
      <c r="Y46" s="12">
        <f t="shared" si="7"/>
        <v>430130216.77349311</v>
      </c>
      <c r="Z46" s="10">
        <f t="shared" si="24"/>
        <v>4386035.1269731363</v>
      </c>
      <c r="AA46" s="12">
        <f t="shared" si="25"/>
        <v>95537671832.060974</v>
      </c>
      <c r="AB46" s="12">
        <f t="shared" si="10"/>
        <v>1337527405.6488538</v>
      </c>
      <c r="AC46" s="10">
        <f t="shared" si="26"/>
        <v>10314576.54579258</v>
      </c>
      <c r="AD46" s="10">
        <f t="shared" si="27"/>
        <v>81457004288.626495</v>
      </c>
      <c r="AE46" s="12">
        <f t="shared" si="13"/>
        <v>0</v>
      </c>
      <c r="AF46" s="10">
        <f t="shared" si="14"/>
        <v>4206032003.5762634</v>
      </c>
      <c r="AG46" s="10">
        <f t="shared" si="28"/>
        <v>4206032003.5762634</v>
      </c>
      <c r="AH46" s="52">
        <f t="shared" si="17"/>
        <v>8.2317246582686909E-2</v>
      </c>
      <c r="AI46" s="10">
        <f t="shared" si="16"/>
        <v>4071438979.461823</v>
      </c>
      <c r="AJ46" s="52">
        <f t="shared" si="18"/>
        <v>7.9683094692040934E-2</v>
      </c>
    </row>
    <row r="47" spans="1:36" x14ac:dyDescent="0.35">
      <c r="A47" t="s">
        <v>71</v>
      </c>
      <c r="B47">
        <v>42642260</v>
      </c>
      <c r="C47">
        <v>14391.43925335054</v>
      </c>
      <c r="D47">
        <v>45790.451153210459</v>
      </c>
      <c r="E47">
        <v>25091.812263168398</v>
      </c>
      <c r="F47">
        <v>71891.303863619658</v>
      </c>
      <c r="G47">
        <v>62093.707246305938</v>
      </c>
      <c r="H47">
        <v>209061.13218453739</v>
      </c>
      <c r="I47">
        <v>111084.0903972606</v>
      </c>
      <c r="J47">
        <v>332772.25028760667</v>
      </c>
      <c r="K47">
        <v>293297.30768964149</v>
      </c>
      <c r="L47">
        <v>979770.24127940158</v>
      </c>
      <c r="M47">
        <v>0</v>
      </c>
      <c r="N47" s="48">
        <v>2022</v>
      </c>
      <c r="O47" s="10">
        <v>4699525632</v>
      </c>
      <c r="P47">
        <v>2021</v>
      </c>
      <c r="Q47" s="98">
        <v>2022</v>
      </c>
      <c r="R47" s="12">
        <f t="shared" si="19"/>
        <v>18663856738.725002</v>
      </c>
      <c r="S47" s="12">
        <f t="shared" si="1"/>
        <v>0</v>
      </c>
      <c r="T47" s="10">
        <f t="shared" si="20"/>
        <v>25091.812263168398</v>
      </c>
      <c r="U47" s="12">
        <f t="shared" si="21"/>
        <v>9978180443.4712944</v>
      </c>
      <c r="V47" s="12">
        <f t="shared" si="4"/>
        <v>169629067.53901201</v>
      </c>
      <c r="W47" s="10">
        <f t="shared" si="22"/>
        <v>62093.707246305938</v>
      </c>
      <c r="X47" s="12">
        <f t="shared" si="23"/>
        <v>6267023145.7465496</v>
      </c>
      <c r="Y47" s="12">
        <f t="shared" si="7"/>
        <v>25068092.582986198</v>
      </c>
      <c r="Z47" s="10">
        <f t="shared" si="24"/>
        <v>111084.0903972606</v>
      </c>
      <c r="AA47" s="12">
        <f t="shared" si="25"/>
        <v>4726642076.4828539</v>
      </c>
      <c r="AB47" s="12">
        <f t="shared" si="10"/>
        <v>66172989.070759967</v>
      </c>
      <c r="AC47" s="10">
        <f t="shared" si="26"/>
        <v>293297.30768964149</v>
      </c>
      <c r="AD47" s="10">
        <f t="shared" si="27"/>
        <v>2927275731.7097287</v>
      </c>
      <c r="AE47" s="12">
        <f t="shared" si="13"/>
        <v>0</v>
      </c>
      <c r="AF47" s="10">
        <f t="shared" si="14"/>
        <v>260870149.1927582</v>
      </c>
      <c r="AG47" s="10">
        <f t="shared" si="28"/>
        <v>260870149.1927582</v>
      </c>
      <c r="AH47" s="52">
        <f t="shared" si="17"/>
        <v>5.5509889640018503E-2</v>
      </c>
      <c r="AI47" s="10">
        <f t="shared" si="16"/>
        <v>252522304.41858992</v>
      </c>
      <c r="AJ47" s="52">
        <f t="shared" si="18"/>
        <v>5.3733573171537909E-2</v>
      </c>
    </row>
    <row r="48" spans="1:36" x14ac:dyDescent="0.35">
      <c r="A48" t="s">
        <v>72</v>
      </c>
      <c r="B48">
        <v>4567153</v>
      </c>
      <c r="C48">
        <v>2501622.687111374</v>
      </c>
      <c r="D48">
        <v>8443573.4682889208</v>
      </c>
      <c r="E48">
        <v>4014392.9371263678</v>
      </c>
      <c r="F48">
        <v>13697693.617131161</v>
      </c>
      <c r="G48">
        <v>10205269.976230079</v>
      </c>
      <c r="H48">
        <v>44212957.371106803</v>
      </c>
      <c r="I48">
        <v>17640183.34882316</v>
      </c>
      <c r="J48">
        <v>74764767.542621374</v>
      </c>
      <c r="K48">
        <v>50176008.603943758</v>
      </c>
      <c r="L48">
        <v>262540075.44612771</v>
      </c>
      <c r="M48">
        <v>0</v>
      </c>
      <c r="N48" s="48">
        <v>2022</v>
      </c>
      <c r="O48" s="10">
        <v>121847308288</v>
      </c>
      <c r="P48">
        <v>2022</v>
      </c>
      <c r="Q48" s="98">
        <v>2022</v>
      </c>
      <c r="R48" s="12">
        <f t="shared" si="19"/>
        <v>385538571130.50146</v>
      </c>
      <c r="S48" s="12">
        <f t="shared" si="1"/>
        <v>0</v>
      </c>
      <c r="T48" s="10">
        <f t="shared" si="20"/>
        <v>4014392.9371263678</v>
      </c>
      <c r="U48" s="12">
        <f t="shared" si="21"/>
        <v>221125578752.92963</v>
      </c>
      <c r="V48" s="12">
        <f t="shared" si="4"/>
        <v>3759134838.7998037</v>
      </c>
      <c r="W48" s="10">
        <f t="shared" si="22"/>
        <v>10205269.976230079</v>
      </c>
      <c r="X48" s="12">
        <f t="shared" si="23"/>
        <v>155318311508.57343</v>
      </c>
      <c r="Y48" s="12">
        <f t="shared" si="7"/>
        <v>621273246.03429377</v>
      </c>
      <c r="Z48" s="10">
        <f t="shared" si="24"/>
        <v>17640183.34882316</v>
      </c>
      <c r="AA48" s="12">
        <f t="shared" si="25"/>
        <v>130448358037.22905</v>
      </c>
      <c r="AB48" s="12">
        <f t="shared" si="10"/>
        <v>1826277012.5212069</v>
      </c>
      <c r="AC48" s="10">
        <f t="shared" si="26"/>
        <v>50176008.603943758</v>
      </c>
      <c r="AD48" s="10">
        <f t="shared" si="27"/>
        <v>96989918497.048096</v>
      </c>
      <c r="AE48" s="12">
        <f t="shared" si="13"/>
        <v>0</v>
      </c>
      <c r="AF48" s="10">
        <f t="shared" si="14"/>
        <v>6206685097.3553047</v>
      </c>
      <c r="AG48" s="10">
        <f t="shared" si="28"/>
        <v>6206685097.3553047</v>
      </c>
      <c r="AH48" s="52">
        <f t="shared" si="17"/>
        <v>5.0938220831970263E-2</v>
      </c>
      <c r="AI48" s="10">
        <f t="shared" si="16"/>
        <v>6008071174.2399349</v>
      </c>
      <c r="AJ48" s="52">
        <f t="shared" si="18"/>
        <v>4.9308197765347214E-2</v>
      </c>
    </row>
    <row r="49" spans="1:36" x14ac:dyDescent="0.35">
      <c r="A49" t="s">
        <v>73</v>
      </c>
      <c r="B49">
        <v>666244</v>
      </c>
      <c r="C49">
        <v>80147.076359372179</v>
      </c>
      <c r="D49">
        <v>268705.34078501619</v>
      </c>
      <c r="E49">
        <v>142556.29324563671</v>
      </c>
      <c r="F49">
        <v>426721.45086473279</v>
      </c>
      <c r="G49">
        <v>370313.64091269579</v>
      </c>
      <c r="H49">
        <v>1261473.212379744</v>
      </c>
      <c r="I49">
        <v>670905.18660239095</v>
      </c>
      <c r="J49">
        <v>2009179.500339783</v>
      </c>
      <c r="K49">
        <v>1778800.2339448121</v>
      </c>
      <c r="L49">
        <v>5888023.2778845038</v>
      </c>
      <c r="M49">
        <v>0</v>
      </c>
      <c r="N49" s="48">
        <v>2022</v>
      </c>
      <c r="O49" s="10"/>
      <c r="Q49" s="98">
        <v>2022</v>
      </c>
      <c r="R49" s="12">
        <f t="shared" si="19"/>
        <v>1776761756.9797235</v>
      </c>
      <c r="S49" s="12">
        <f t="shared" si="1"/>
        <v>0</v>
      </c>
      <c r="T49" s="10">
        <f t="shared" si="20"/>
        <v>142556.29324563671</v>
      </c>
      <c r="U49" s="12">
        <f t="shared" si="21"/>
        <v>946616656.3638854</v>
      </c>
      <c r="V49" s="12">
        <f t="shared" si="4"/>
        <v>16092483.158186054</v>
      </c>
      <c r="W49" s="10">
        <f t="shared" si="22"/>
        <v>370313.64091269579</v>
      </c>
      <c r="X49" s="12">
        <f t="shared" si="23"/>
        <v>593729717.53249216</v>
      </c>
      <c r="Y49" s="12">
        <f t="shared" si="7"/>
        <v>2374918.8701299685</v>
      </c>
      <c r="Z49" s="10">
        <f t="shared" si="24"/>
        <v>670905.18660239095</v>
      </c>
      <c r="AA49" s="12">
        <f t="shared" si="25"/>
        <v>445808615.94082749</v>
      </c>
      <c r="AB49" s="12">
        <f t="shared" si="10"/>
        <v>6241320.6231715856</v>
      </c>
      <c r="AC49" s="10">
        <f t="shared" si="26"/>
        <v>1778800.2339448121</v>
      </c>
      <c r="AD49" s="10">
        <f t="shared" si="27"/>
        <v>273774519.76865566</v>
      </c>
      <c r="AE49" s="12">
        <f t="shared" si="13"/>
        <v>0</v>
      </c>
      <c r="AF49" s="10">
        <f t="shared" si="14"/>
        <v>24708722.651487608</v>
      </c>
      <c r="AG49" s="10">
        <f t="shared" si="28"/>
        <v>24708722.651487608</v>
      </c>
      <c r="AH49" s="52"/>
      <c r="AI49" s="10">
        <f t="shared" si="16"/>
        <v>23918043.526640002</v>
      </c>
      <c r="AJ49" s="52"/>
    </row>
    <row r="50" spans="1:36" x14ac:dyDescent="0.35">
      <c r="A50" t="s">
        <v>74</v>
      </c>
      <c r="B50">
        <v>7215132</v>
      </c>
      <c r="C50">
        <v>226289.92925185131</v>
      </c>
      <c r="D50">
        <v>705450.14055322495</v>
      </c>
      <c r="E50">
        <v>391206.09779174923</v>
      </c>
      <c r="F50">
        <v>1102467.6681535919</v>
      </c>
      <c r="G50">
        <v>956044.69274653262</v>
      </c>
      <c r="H50">
        <v>3182656.7521910942</v>
      </c>
      <c r="I50">
        <v>1698262.25360681</v>
      </c>
      <c r="J50">
        <v>5057031.4728888785</v>
      </c>
      <c r="K50">
        <v>4415517.2885558372</v>
      </c>
      <c r="L50">
        <v>14869096.220333621</v>
      </c>
      <c r="M50">
        <v>156226800</v>
      </c>
      <c r="N50" s="48">
        <v>2022</v>
      </c>
      <c r="O50" s="10">
        <v>15732406272</v>
      </c>
      <c r="P50">
        <v>2022</v>
      </c>
      <c r="Q50" s="98">
        <v>2022</v>
      </c>
      <c r="R50" s="12">
        <f t="shared" si="19"/>
        <v>50753268866.060715</v>
      </c>
      <c r="S50" s="12">
        <f t="shared" si="1"/>
        <v>0</v>
      </c>
      <c r="T50" s="10">
        <f t="shared" si="20"/>
        <v>391206.09779174923</v>
      </c>
      <c r="U50" s="12">
        <f t="shared" si="21"/>
        <v>25659230583.439915</v>
      </c>
      <c r="V50" s="12">
        <f t="shared" si="4"/>
        <v>436206919.91847861</v>
      </c>
      <c r="W50" s="10">
        <f t="shared" si="22"/>
        <v>956044.69274653262</v>
      </c>
      <c r="X50" s="12">
        <f t="shared" si="23"/>
        <v>16065299921.684361</v>
      </c>
      <c r="Y50" s="12">
        <f t="shared" si="7"/>
        <v>64261199.686737441</v>
      </c>
      <c r="Z50" s="10">
        <f t="shared" si="24"/>
        <v>1698262.25360681</v>
      </c>
      <c r="AA50" s="12">
        <f t="shared" si="25"/>
        <v>12116981637.328535</v>
      </c>
      <c r="AB50" s="12">
        <f t="shared" si="10"/>
        <v>169637742.92259952</v>
      </c>
      <c r="AC50" s="10">
        <f t="shared" si="26"/>
        <v>4415517.2885558372</v>
      </c>
      <c r="AD50" s="10">
        <f t="shared" si="27"/>
        <v>7542395186.5195694</v>
      </c>
      <c r="AE50" s="12">
        <f t="shared" si="13"/>
        <v>0</v>
      </c>
      <c r="AF50" s="10">
        <f t="shared" si="14"/>
        <v>670105862.52781558</v>
      </c>
      <c r="AG50" s="10">
        <f t="shared" si="28"/>
        <v>513879062.52781558</v>
      </c>
      <c r="AH50" s="52">
        <f t="shared" si="17"/>
        <v>3.2663729479348626E-2</v>
      </c>
      <c r="AI50" s="10">
        <f t="shared" si="16"/>
        <v>497434932.52692544</v>
      </c>
      <c r="AJ50" s="52">
        <f t="shared" si="18"/>
        <v>3.1618490136009467E-2</v>
      </c>
    </row>
    <row r="51" spans="1:36" x14ac:dyDescent="0.35">
      <c r="A51" t="s">
        <v>75</v>
      </c>
      <c r="B51">
        <v>11808868</v>
      </c>
      <c r="C51">
        <v>85559.1</v>
      </c>
      <c r="D51">
        <v>230368.5</v>
      </c>
      <c r="E51">
        <v>140715.5</v>
      </c>
      <c r="F51">
        <v>346591.6</v>
      </c>
      <c r="G51">
        <v>314410.90000000002</v>
      </c>
      <c r="H51">
        <v>934895.3</v>
      </c>
      <c r="I51">
        <v>516651.5</v>
      </c>
      <c r="J51">
        <v>1458443</v>
      </c>
      <c r="K51">
        <v>1284268.8</v>
      </c>
      <c r="L51">
        <v>4241481.5</v>
      </c>
      <c r="M51">
        <v>19185000</v>
      </c>
      <c r="N51" s="48">
        <v>2022</v>
      </c>
      <c r="O51" s="10">
        <v>17640321024</v>
      </c>
      <c r="P51">
        <v>2022</v>
      </c>
      <c r="Q51" s="98">
        <v>2022</v>
      </c>
      <c r="R51" s="12">
        <f t="shared" si="19"/>
        <v>26965136767.620003</v>
      </c>
      <c r="S51" s="12">
        <f t="shared" si="1"/>
        <v>0</v>
      </c>
      <c r="T51" s="10">
        <f t="shared" si="20"/>
        <v>140715.5</v>
      </c>
      <c r="U51" s="12">
        <f t="shared" si="21"/>
        <v>12155818446.274</v>
      </c>
      <c r="V51" s="12">
        <f t="shared" si="4"/>
        <v>206648913.58665803</v>
      </c>
      <c r="W51" s="10">
        <f t="shared" si="22"/>
        <v>314410.90000000002</v>
      </c>
      <c r="X51" s="12">
        <f t="shared" si="23"/>
        <v>7327218375.6592007</v>
      </c>
      <c r="Y51" s="12">
        <f t="shared" si="7"/>
        <v>29308873.502636801</v>
      </c>
      <c r="Z51" s="10">
        <f t="shared" si="24"/>
        <v>516651.5</v>
      </c>
      <c r="AA51" s="12">
        <f t="shared" si="25"/>
        <v>5560745753.5110006</v>
      </c>
      <c r="AB51" s="12">
        <f t="shared" si="10"/>
        <v>77850440.549154013</v>
      </c>
      <c r="AC51" s="10">
        <f t="shared" si="26"/>
        <v>1284268.8</v>
      </c>
      <c r="AD51" s="10">
        <f t="shared" si="27"/>
        <v>3492133442.2223601</v>
      </c>
      <c r="AE51" s="12">
        <f t="shared" si="13"/>
        <v>0</v>
      </c>
      <c r="AF51" s="10">
        <f t="shared" si="14"/>
        <v>313808227.63844883</v>
      </c>
      <c r="AG51" s="10">
        <f t="shared" si="28"/>
        <v>294623227.63844883</v>
      </c>
      <c r="AH51" s="52">
        <f t="shared" si="17"/>
        <v>1.6701693083567368E-2</v>
      </c>
      <c r="AI51" s="10">
        <f t="shared" si="16"/>
        <v>285195284.35401845</v>
      </c>
      <c r="AJ51" s="52">
        <f t="shared" si="18"/>
        <v>1.6167238904893213E-2</v>
      </c>
    </row>
    <row r="52" spans="1:36" x14ac:dyDescent="0.35">
      <c r="A52" t="s">
        <v>76</v>
      </c>
      <c r="B52">
        <v>64703488</v>
      </c>
      <c r="C52">
        <v>91315.5417813729</v>
      </c>
      <c r="D52">
        <v>338967.75591675111</v>
      </c>
      <c r="E52">
        <v>158234.76546436449</v>
      </c>
      <c r="F52">
        <v>553480.49177006946</v>
      </c>
      <c r="G52">
        <v>393211.31586968171</v>
      </c>
      <c r="H52">
        <v>1820098.0348130909</v>
      </c>
      <c r="I52">
        <v>697994.44529613946</v>
      </c>
      <c r="J52">
        <v>3105250.9555276451</v>
      </c>
      <c r="K52">
        <v>1848908.854772378</v>
      </c>
      <c r="L52">
        <v>11242347.82696843</v>
      </c>
      <c r="M52">
        <v>0</v>
      </c>
      <c r="N52" s="48">
        <v>2021</v>
      </c>
      <c r="O52" s="10">
        <v>42341830656</v>
      </c>
      <c r="P52">
        <v>2021</v>
      </c>
      <c r="Q52" s="98">
        <v>2022</v>
      </c>
      <c r="R52" s="12">
        <f t="shared" si="19"/>
        <v>218015656746.10434</v>
      </c>
      <c r="S52" s="12">
        <f t="shared" si="1"/>
        <v>0</v>
      </c>
      <c r="T52" s="10">
        <f t="shared" si="20"/>
        <v>158234.76546436449</v>
      </c>
      <c r="U52" s="12">
        <f t="shared" si="21"/>
        <v>127868885545.36234</v>
      </c>
      <c r="V52" s="12">
        <f t="shared" si="4"/>
        <v>2173771054.2711596</v>
      </c>
      <c r="W52" s="10">
        <f t="shared" si="22"/>
        <v>393211.31586968171</v>
      </c>
      <c r="X52" s="12">
        <f t="shared" si="23"/>
        <v>92324547696.514252</v>
      </c>
      <c r="Y52" s="12">
        <f t="shared" si="7"/>
        <v>369298190.786057</v>
      </c>
      <c r="Z52" s="10">
        <f t="shared" si="24"/>
        <v>697994.44529613946</v>
      </c>
      <c r="AA52" s="12">
        <f t="shared" si="25"/>
        <v>77878946361.343063</v>
      </c>
      <c r="AB52" s="12">
        <f t="shared" si="10"/>
        <v>1090305249.0588031</v>
      </c>
      <c r="AC52" s="10">
        <f t="shared" si="26"/>
        <v>1848908.854772378</v>
      </c>
      <c r="AD52" s="10">
        <f t="shared" si="27"/>
        <v>60778826581.621964</v>
      </c>
      <c r="AE52" s="12">
        <f t="shared" si="13"/>
        <v>0</v>
      </c>
      <c r="AF52" s="10">
        <f t="shared" si="14"/>
        <v>3633374494.1160197</v>
      </c>
      <c r="AG52" s="10">
        <f t="shared" si="28"/>
        <v>3633374494.1160197</v>
      </c>
      <c r="AH52" s="52">
        <f t="shared" si="17"/>
        <v>8.5810519711224539E-2</v>
      </c>
      <c r="AI52" s="10">
        <f t="shared" si="16"/>
        <v>3517106510.304307</v>
      </c>
      <c r="AJ52" s="52">
        <f t="shared" si="18"/>
        <v>8.3064583080465354E-2</v>
      </c>
    </row>
    <row r="53" spans="1:36" x14ac:dyDescent="0.35">
      <c r="A53" t="s">
        <v>77</v>
      </c>
      <c r="B53">
        <v>4156213</v>
      </c>
      <c r="C53">
        <v>79008</v>
      </c>
      <c r="D53">
        <v>221703.1</v>
      </c>
      <c r="E53">
        <v>132207.4</v>
      </c>
      <c r="F53">
        <v>337281.8</v>
      </c>
      <c r="G53">
        <v>302202.90000000002</v>
      </c>
      <c r="H53">
        <v>929121.2</v>
      </c>
      <c r="I53">
        <v>508182.2</v>
      </c>
      <c r="J53">
        <v>1458897.4</v>
      </c>
      <c r="K53">
        <v>1263730.1000000001</v>
      </c>
      <c r="L53">
        <v>4272347.5</v>
      </c>
      <c r="M53">
        <v>0</v>
      </c>
      <c r="N53" s="48">
        <v>2022</v>
      </c>
      <c r="O53" s="10">
        <v>6457120256</v>
      </c>
      <c r="P53">
        <v>2022</v>
      </c>
      <c r="Q53" s="98">
        <v>2022</v>
      </c>
      <c r="R53" s="12">
        <f t="shared" si="19"/>
        <v>9130414436.743</v>
      </c>
      <c r="S53" s="12">
        <f t="shared" si="1"/>
        <v>0</v>
      </c>
      <c r="T53" s="10">
        <f t="shared" si="20"/>
        <v>132207.4</v>
      </c>
      <c r="U53" s="12">
        <f t="shared" si="21"/>
        <v>4261664436.2359996</v>
      </c>
      <c r="V53" s="12">
        <f t="shared" si="4"/>
        <v>72448295.416012004</v>
      </c>
      <c r="W53" s="10">
        <f t="shared" si="22"/>
        <v>302202.90000000002</v>
      </c>
      <c r="X53" s="12">
        <f t="shared" si="23"/>
        <v>2605605988.3978996</v>
      </c>
      <c r="Y53" s="12">
        <f t="shared" si="7"/>
        <v>10422423.953591598</v>
      </c>
      <c r="Z53" s="10">
        <f t="shared" si="24"/>
        <v>508182.2</v>
      </c>
      <c r="AA53" s="12">
        <f t="shared" si="25"/>
        <v>1975687436.7687998</v>
      </c>
      <c r="AB53" s="12">
        <f t="shared" si="10"/>
        <v>27659624.1147632</v>
      </c>
      <c r="AC53" s="10">
        <f t="shared" si="26"/>
        <v>1263730.1000000001</v>
      </c>
      <c r="AD53" s="10">
        <f t="shared" si="27"/>
        <v>1250445474.9906201</v>
      </c>
      <c r="AE53" s="12">
        <f t="shared" si="13"/>
        <v>0</v>
      </c>
      <c r="AF53" s="10">
        <f t="shared" si="14"/>
        <v>110530343.4843668</v>
      </c>
      <c r="AG53" s="10">
        <f t="shared" si="28"/>
        <v>110530343.4843668</v>
      </c>
      <c r="AH53" s="52">
        <f t="shared" si="17"/>
        <v>1.711759098518589E-2</v>
      </c>
      <c r="AI53" s="10">
        <f t="shared" si="16"/>
        <v>106993372.49286707</v>
      </c>
      <c r="AJ53" s="52">
        <f t="shared" si="18"/>
        <v>1.6569828073659941E-2</v>
      </c>
    </row>
    <row r="54" spans="1:36" x14ac:dyDescent="0.35">
      <c r="A54" t="s">
        <v>78</v>
      </c>
      <c r="B54">
        <v>881535</v>
      </c>
      <c r="C54">
        <v>144936.42877980799</v>
      </c>
      <c r="D54">
        <v>536409.89877666417</v>
      </c>
      <c r="E54">
        <v>267570.32038442697</v>
      </c>
      <c r="F54">
        <v>869375.60732073872</v>
      </c>
      <c r="G54">
        <v>758285.34052390489</v>
      </c>
      <c r="H54">
        <v>2632195.5777499471</v>
      </c>
      <c r="I54">
        <v>1427663.8286302341</v>
      </c>
      <c r="J54">
        <v>4194042.5659913579</v>
      </c>
      <c r="K54">
        <v>3807138.701852377</v>
      </c>
      <c r="L54">
        <v>12092120.74537527</v>
      </c>
      <c r="M54">
        <v>0</v>
      </c>
      <c r="N54" s="48">
        <v>2021</v>
      </c>
      <c r="O54" s="10">
        <v>575853312</v>
      </c>
      <c r="P54">
        <v>2021</v>
      </c>
      <c r="Q54" s="98">
        <v>2022</v>
      </c>
      <c r="R54" s="12">
        <f t="shared" si="19"/>
        <v>4710816363.4808664</v>
      </c>
      <c r="S54" s="12">
        <f t="shared" si="1"/>
        <v>0</v>
      </c>
      <c r="T54" s="10">
        <f t="shared" si="20"/>
        <v>267570.32038442697</v>
      </c>
      <c r="U54" s="12">
        <f t="shared" si="21"/>
        <v>2652562118.0970082</v>
      </c>
      <c r="V54" s="12">
        <f t="shared" si="4"/>
        <v>45093556.007649146</v>
      </c>
      <c r="W54" s="10">
        <f t="shared" si="22"/>
        <v>758285.34052390489</v>
      </c>
      <c r="X54" s="12">
        <f t="shared" si="23"/>
        <v>1651917460.9730589</v>
      </c>
      <c r="Y54" s="12">
        <f t="shared" si="7"/>
        <v>6607669.8438922362</v>
      </c>
      <c r="Z54" s="10">
        <f t="shared" si="24"/>
        <v>1427663.8286302341</v>
      </c>
      <c r="AA54" s="12">
        <f t="shared" si="25"/>
        <v>1219329840.1198192</v>
      </c>
      <c r="AB54" s="12">
        <f t="shared" si="10"/>
        <v>17070617.76167747</v>
      </c>
      <c r="AC54" s="10">
        <f t="shared" si="26"/>
        <v>3807138.701852377</v>
      </c>
      <c r="AD54" s="10">
        <f t="shared" si="27"/>
        <v>730350164.57369542</v>
      </c>
      <c r="AE54" s="12">
        <f t="shared" si="13"/>
        <v>0</v>
      </c>
      <c r="AF54" s="10">
        <f t="shared" si="14"/>
        <v>68771843.613218859</v>
      </c>
      <c r="AG54" s="10">
        <f t="shared" si="28"/>
        <v>68771843.613218859</v>
      </c>
      <c r="AH54" s="52">
        <f t="shared" si="17"/>
        <v>0.11942597564363554</v>
      </c>
      <c r="AI54" s="10">
        <f t="shared" si="16"/>
        <v>66571144.617595851</v>
      </c>
      <c r="AJ54" s="52">
        <f t="shared" si="18"/>
        <v>0.1156043444230392</v>
      </c>
    </row>
    <row r="55" spans="1:36" x14ac:dyDescent="0.35">
      <c r="A55" t="s">
        <v>79</v>
      </c>
      <c r="B55">
        <v>1794067</v>
      </c>
      <c r="C55">
        <v>25895.177446102822</v>
      </c>
      <c r="D55">
        <v>75323.018242122722</v>
      </c>
      <c r="E55">
        <v>43841.665008291871</v>
      </c>
      <c r="F55">
        <v>115631.63515754561</v>
      </c>
      <c r="G55">
        <v>101425.7910447761</v>
      </c>
      <c r="H55">
        <v>324161.95688225538</v>
      </c>
      <c r="I55">
        <v>173919.2039800995</v>
      </c>
      <c r="J55">
        <v>512113.30016583751</v>
      </c>
      <c r="K55">
        <v>454534.8258706468</v>
      </c>
      <c r="L55">
        <v>1508272.9021558871</v>
      </c>
      <c r="M55">
        <v>0</v>
      </c>
      <c r="N55" s="48">
        <v>2022</v>
      </c>
      <c r="O55" s="10"/>
      <c r="Q55" s="98">
        <v>2022</v>
      </c>
      <c r="R55" s="12">
        <f t="shared" si="19"/>
        <v>1315069378.945904</v>
      </c>
      <c r="S55" s="12">
        <f t="shared" si="1"/>
        <v>0</v>
      </c>
      <c r="T55" s="10">
        <f t="shared" si="20"/>
        <v>43841.665008291871</v>
      </c>
      <c r="U55" s="12">
        <f t="shared" si="21"/>
        <v>643980081.87880599</v>
      </c>
      <c r="V55" s="12">
        <f t="shared" si="4"/>
        <v>10947661.391939703</v>
      </c>
      <c r="W55" s="10">
        <f t="shared" si="22"/>
        <v>101425.7910447761</v>
      </c>
      <c r="X55" s="12">
        <f t="shared" si="23"/>
        <v>399603604.83554894</v>
      </c>
      <c r="Y55" s="12">
        <f t="shared" si="7"/>
        <v>1598414.4193421958</v>
      </c>
      <c r="Z55" s="10">
        <f t="shared" si="24"/>
        <v>173919.2039800995</v>
      </c>
      <c r="AA55" s="12">
        <f t="shared" si="25"/>
        <v>303371433.78082919</v>
      </c>
      <c r="AB55" s="12">
        <f t="shared" si="10"/>
        <v>4247200.0729316091</v>
      </c>
      <c r="AC55" s="10">
        <f t="shared" si="26"/>
        <v>454534.8258706468</v>
      </c>
      <c r="AD55" s="10">
        <f t="shared" si="27"/>
        <v>189047670.93068323</v>
      </c>
      <c r="AE55" s="12">
        <f t="shared" si="13"/>
        <v>0</v>
      </c>
      <c r="AF55" s="10">
        <f t="shared" si="14"/>
        <v>16793275.884213507</v>
      </c>
      <c r="AG55" s="10">
        <f t="shared" si="28"/>
        <v>16793275.884213507</v>
      </c>
      <c r="AH55" s="52"/>
      <c r="AI55" s="10">
        <f t="shared" si="16"/>
        <v>16255891.055918675</v>
      </c>
      <c r="AJ55" s="52"/>
    </row>
    <row r="56" spans="1:36" x14ac:dyDescent="0.35">
      <c r="A56" t="s">
        <v>80</v>
      </c>
      <c r="B56">
        <v>1040038</v>
      </c>
      <c r="C56">
        <v>1187458.5949399211</v>
      </c>
      <c r="D56">
        <v>3727806.1436924818</v>
      </c>
      <c r="E56">
        <v>2247969.0187979531</v>
      </c>
      <c r="F56">
        <v>5757939.3121909099</v>
      </c>
      <c r="G56">
        <v>5716446.0371571928</v>
      </c>
      <c r="H56">
        <v>14953326.30130009</v>
      </c>
      <c r="I56">
        <v>9457430.7684969213</v>
      </c>
      <c r="J56">
        <v>22362087.823458679</v>
      </c>
      <c r="K56">
        <v>21035383.45027063</v>
      </c>
      <c r="L56">
        <v>57688392.079150677</v>
      </c>
      <c r="M56">
        <v>0</v>
      </c>
      <c r="N56" s="48">
        <v>2022</v>
      </c>
      <c r="O56" s="10">
        <v>10310398976</v>
      </c>
      <c r="P56">
        <v>2022</v>
      </c>
      <c r="Q56" s="98">
        <v>2022</v>
      </c>
      <c r="R56" s="12">
        <f t="shared" si="19"/>
        <v>38749570892.376419</v>
      </c>
      <c r="S56" s="12">
        <f t="shared" si="1"/>
        <v>0</v>
      </c>
      <c r="T56" s="10">
        <f t="shared" si="20"/>
        <v>2247969.0187979531</v>
      </c>
      <c r="U56" s="12">
        <f t="shared" si="21"/>
        <v>18252512419.999123</v>
      </c>
      <c r="V56" s="12">
        <f t="shared" si="4"/>
        <v>310292711.13998508</v>
      </c>
      <c r="W56" s="10">
        <f t="shared" si="22"/>
        <v>5716446.0371571928</v>
      </c>
      <c r="X56" s="12">
        <f t="shared" si="23"/>
        <v>9606706476.1586494</v>
      </c>
      <c r="Y56" s="12">
        <f t="shared" si="7"/>
        <v>38426825.904634595</v>
      </c>
      <c r="Z56" s="10">
        <f t="shared" si="24"/>
        <v>9457430.7684969213</v>
      </c>
      <c r="AA56" s="12">
        <f t="shared" si="25"/>
        <v>6710666857.0641584</v>
      </c>
      <c r="AB56" s="12">
        <f t="shared" si="10"/>
        <v>93949335.998898238</v>
      </c>
      <c r="AC56" s="10">
        <f t="shared" si="26"/>
        <v>21035383.45027063</v>
      </c>
      <c r="AD56" s="10">
        <f t="shared" si="27"/>
        <v>3812052178.8363147</v>
      </c>
      <c r="AE56" s="12">
        <f t="shared" si="13"/>
        <v>0</v>
      </c>
      <c r="AF56" s="10">
        <f t="shared" si="14"/>
        <v>442668873.04351795</v>
      </c>
      <c r="AG56" s="10">
        <f t="shared" si="28"/>
        <v>442668873.04351795</v>
      </c>
      <c r="AH56" s="52">
        <f t="shared" si="17"/>
        <v>4.2934213707339464E-2</v>
      </c>
      <c r="AI56" s="10">
        <f t="shared" si="16"/>
        <v>428503469.10612535</v>
      </c>
      <c r="AJ56" s="52">
        <f t="shared" si="18"/>
        <v>4.15603188687046E-2</v>
      </c>
    </row>
    <row r="57" spans="1:36" x14ac:dyDescent="0.35">
      <c r="A57" t="s">
        <v>81</v>
      </c>
      <c r="B57">
        <v>660184</v>
      </c>
      <c r="C57">
        <v>60576.421835067908</v>
      </c>
      <c r="D57">
        <v>363483.85754840361</v>
      </c>
      <c r="E57">
        <v>122045.1640981243</v>
      </c>
      <c r="F57">
        <v>638485.75096790842</v>
      </c>
      <c r="G57">
        <v>413821.63525509968</v>
      </c>
      <c r="H57">
        <v>2330470.2866426478</v>
      </c>
      <c r="I57">
        <v>816842.63881549204</v>
      </c>
      <c r="J57">
        <v>4062136.3858228242</v>
      </c>
      <c r="K57">
        <v>2167667.5845409292</v>
      </c>
      <c r="L57">
        <v>15301540.32826204</v>
      </c>
      <c r="M57">
        <v>0</v>
      </c>
      <c r="N57" s="48">
        <v>2021</v>
      </c>
      <c r="O57" s="10">
        <v>667134464</v>
      </c>
      <c r="P57">
        <v>2021</v>
      </c>
      <c r="Q57" s="98">
        <v>2022</v>
      </c>
      <c r="R57" s="12">
        <f t="shared" si="19"/>
        <v>2386313349.6373529</v>
      </c>
      <c r="S57" s="12">
        <f t="shared" si="1"/>
        <v>0</v>
      </c>
      <c r="T57" s="10">
        <f t="shared" si="20"/>
        <v>122045.1640981243</v>
      </c>
      <c r="U57" s="12">
        <f t="shared" si="21"/>
        <v>1704729062.0102079</v>
      </c>
      <c r="V57" s="12">
        <f t="shared" si="4"/>
        <v>28980394.054173537</v>
      </c>
      <c r="W57" s="10">
        <f t="shared" si="22"/>
        <v>413821.63525509968</v>
      </c>
      <c r="X57" s="12">
        <f t="shared" si="23"/>
        <v>1265340773.267637</v>
      </c>
      <c r="Y57" s="12">
        <f t="shared" si="7"/>
        <v>5061363.093070548</v>
      </c>
      <c r="Z57" s="10">
        <f t="shared" si="24"/>
        <v>816842.63881549204</v>
      </c>
      <c r="AA57" s="12">
        <f t="shared" si="25"/>
        <v>1071245503.5371443</v>
      </c>
      <c r="AB57" s="12">
        <f t="shared" si="10"/>
        <v>14997437.049520023</v>
      </c>
      <c r="AC57" s="10">
        <f t="shared" si="26"/>
        <v>2167667.5845409292</v>
      </c>
      <c r="AD57" s="10">
        <f t="shared" si="27"/>
        <v>867077264.34407783</v>
      </c>
      <c r="AE57" s="12">
        <f t="shared" si="13"/>
        <v>0</v>
      </c>
      <c r="AF57" s="10">
        <f t="shared" si="14"/>
        <v>49039194.196764104</v>
      </c>
      <c r="AG57" s="10">
        <f t="shared" si="28"/>
        <v>49039194.196764104</v>
      </c>
      <c r="AH57" s="52">
        <f t="shared" si="17"/>
        <v>7.3507211578810155E-2</v>
      </c>
      <c r="AI57" s="10">
        <f t="shared" si="16"/>
        <v>47469939.982467651</v>
      </c>
      <c r="AJ57" s="52">
        <f t="shared" si="18"/>
        <v>7.1154980808288221E-2</v>
      </c>
    </row>
    <row r="58" spans="1:36" x14ac:dyDescent="0.35">
      <c r="A58" t="s">
        <v>82</v>
      </c>
      <c r="B58">
        <v>60768284</v>
      </c>
      <c r="C58">
        <v>21557.448095839631</v>
      </c>
      <c r="D58">
        <v>62754.251906806378</v>
      </c>
      <c r="E58">
        <v>36497.700446616087</v>
      </c>
      <c r="F58">
        <v>96359.395343945245</v>
      </c>
      <c r="G58">
        <v>84435.860938807004</v>
      </c>
      <c r="H58">
        <v>270347.94240653509</v>
      </c>
      <c r="I58">
        <v>144785.83150349351</v>
      </c>
      <c r="J58">
        <v>427302.00356983312</v>
      </c>
      <c r="K58">
        <v>378395.25793610519</v>
      </c>
      <c r="L58">
        <v>1258053.9183478621</v>
      </c>
      <c r="M58">
        <v>0</v>
      </c>
      <c r="N58" s="48">
        <v>2022</v>
      </c>
      <c r="O58" s="10"/>
      <c r="Q58" s="98">
        <v>2022</v>
      </c>
      <c r="R58" s="12">
        <f t="shared" si="19"/>
        <v>36905947318.323509</v>
      </c>
      <c r="S58" s="12">
        <f t="shared" si="1"/>
        <v>0</v>
      </c>
      <c r="T58" s="10">
        <f t="shared" si="20"/>
        <v>36497.700446616087</v>
      </c>
      <c r="U58" s="12">
        <f t="shared" si="21"/>
        <v>18188462381.211246</v>
      </c>
      <c r="V58" s="12">
        <f t="shared" si="4"/>
        <v>309203860.48059124</v>
      </c>
      <c r="W58" s="10">
        <f t="shared" si="22"/>
        <v>84435.860938807004</v>
      </c>
      <c r="X58" s="12">
        <f t="shared" si="23"/>
        <v>11297558165.662037</v>
      </c>
      <c r="Y58" s="12">
        <f t="shared" si="7"/>
        <v>45190232.662648149</v>
      </c>
      <c r="Z58" s="10">
        <f t="shared" si="24"/>
        <v>144785.83150349351</v>
      </c>
      <c r="AA58" s="12">
        <f t="shared" si="25"/>
        <v>8584011489.3600969</v>
      </c>
      <c r="AB58" s="12">
        <f t="shared" si="10"/>
        <v>120176160.85104138</v>
      </c>
      <c r="AC58" s="10">
        <f t="shared" si="26"/>
        <v>378395.25793610519</v>
      </c>
      <c r="AD58" s="10">
        <f t="shared" si="27"/>
        <v>5345534729.896121</v>
      </c>
      <c r="AE58" s="12">
        <f t="shared" si="13"/>
        <v>0</v>
      </c>
      <c r="AF58" s="10">
        <f t="shared" si="14"/>
        <v>474570253.99428076</v>
      </c>
      <c r="AG58" s="10">
        <f t="shared" si="28"/>
        <v>474570253.99428076</v>
      </c>
      <c r="AH58" s="52"/>
      <c r="AI58" s="10">
        <f t="shared" si="16"/>
        <v>459384005.86646378</v>
      </c>
      <c r="AJ58" s="52"/>
    </row>
    <row r="59" spans="1:36" x14ac:dyDescent="0.35">
      <c r="A59" t="s">
        <v>83</v>
      </c>
      <c r="B59">
        <v>4408612</v>
      </c>
      <c r="C59">
        <v>1519442.810265074</v>
      </c>
      <c r="D59">
        <v>3376889.2724146419</v>
      </c>
      <c r="E59">
        <v>2282098.8513102052</v>
      </c>
      <c r="F59">
        <v>4729572.5658305092</v>
      </c>
      <c r="G59">
        <v>4218576.5075808549</v>
      </c>
      <c r="H59">
        <v>10952184.85371148</v>
      </c>
      <c r="I59">
        <v>5939892.9517586669</v>
      </c>
      <c r="J59">
        <v>16507216.438238339</v>
      </c>
      <c r="K59">
        <v>10373665.21142731</v>
      </c>
      <c r="L59">
        <v>50446530.339918368</v>
      </c>
      <c r="M59">
        <v>0</v>
      </c>
      <c r="N59" s="48">
        <v>2022</v>
      </c>
      <c r="O59" s="10">
        <v>59411951616</v>
      </c>
      <c r="P59">
        <v>2022</v>
      </c>
      <c r="Q59" s="98">
        <v>2022</v>
      </c>
      <c r="R59" s="12">
        <f t="shared" si="19"/>
        <v>148784803555.7446</v>
      </c>
      <c r="S59" s="12">
        <f t="shared" si="1"/>
        <v>0</v>
      </c>
      <c r="T59" s="10">
        <f t="shared" si="20"/>
        <v>2282098.8513102052</v>
      </c>
      <c r="U59" s="12">
        <f t="shared" si="21"/>
        <v>53949809937.593933</v>
      </c>
      <c r="V59" s="12">
        <f t="shared" si="4"/>
        <v>917146768.93909693</v>
      </c>
      <c r="W59" s="10">
        <f t="shared" si="22"/>
        <v>4218576.5075808549</v>
      </c>
      <c r="X59" s="12">
        <f t="shared" si="23"/>
        <v>29685866558.051628</v>
      </c>
      <c r="Y59" s="12">
        <f t="shared" si="7"/>
        <v>118743466.23220651</v>
      </c>
      <c r="Z59" s="10">
        <f t="shared" si="24"/>
        <v>5939892.9517586669</v>
      </c>
      <c r="AA59" s="12">
        <f t="shared" si="25"/>
        <v>23293614565.188065</v>
      </c>
      <c r="AB59" s="12">
        <f t="shared" si="10"/>
        <v>326110603.91263294</v>
      </c>
      <c r="AC59" s="10">
        <f t="shared" si="26"/>
        <v>10373665.21142731</v>
      </c>
      <c r="AD59" s="10">
        <f t="shared" si="27"/>
        <v>17666571407.984722</v>
      </c>
      <c r="AE59" s="12">
        <f t="shared" si="13"/>
        <v>0</v>
      </c>
      <c r="AF59" s="10">
        <f t="shared" si="14"/>
        <v>1362000839.0839362</v>
      </c>
      <c r="AG59" s="10">
        <f t="shared" si="28"/>
        <v>1362000839.0839362</v>
      </c>
      <c r="AH59" s="52">
        <f t="shared" si="17"/>
        <v>2.2924694477081294E-2</v>
      </c>
      <c r="AI59" s="10">
        <f t="shared" si="16"/>
        <v>1318416812.2332501</v>
      </c>
      <c r="AJ59" s="52">
        <f t="shared" si="18"/>
        <v>2.2191104253814691E-2</v>
      </c>
    </row>
    <row r="60" spans="1:36" x14ac:dyDescent="0.35">
      <c r="A60" t="s">
        <v>84</v>
      </c>
      <c r="B60">
        <v>52769680</v>
      </c>
      <c r="C60">
        <v>2493161.5981483348</v>
      </c>
      <c r="D60">
        <v>7384404.5074254442</v>
      </c>
      <c r="E60">
        <v>4263890.7695561703</v>
      </c>
      <c r="F60">
        <v>11071659.53869042</v>
      </c>
      <c r="G60">
        <v>10460431.153015589</v>
      </c>
      <c r="H60">
        <v>27980007.471965771</v>
      </c>
      <c r="I60">
        <v>17256506.870200139</v>
      </c>
      <c r="J60">
        <v>40955824.287869669</v>
      </c>
      <c r="K60">
        <v>38575635.325955369</v>
      </c>
      <c r="L60">
        <v>97524880.435478613</v>
      </c>
      <c r="M60">
        <v>2463080704</v>
      </c>
      <c r="N60" s="48">
        <v>2022</v>
      </c>
      <c r="O60" s="10">
        <v>397956546560</v>
      </c>
      <c r="P60">
        <v>2022</v>
      </c>
      <c r="Q60" s="98">
        <v>2022</v>
      </c>
      <c r="R60" s="12">
        <f t="shared" si="19"/>
        <v>3895659625544.3833</v>
      </c>
      <c r="S60" s="12">
        <f t="shared" si="1"/>
        <v>0</v>
      </c>
      <c r="T60" s="10">
        <f t="shared" si="20"/>
        <v>4263890.7695561703</v>
      </c>
      <c r="U60" s="12">
        <f t="shared" si="21"/>
        <v>1796218897306.0413</v>
      </c>
      <c r="V60" s="12">
        <f t="shared" si="4"/>
        <v>30535721254.202705</v>
      </c>
      <c r="W60" s="10">
        <f t="shared" si="22"/>
        <v>10460431.153015589</v>
      </c>
      <c r="X60" s="12">
        <f t="shared" si="23"/>
        <v>924502436086.5791</v>
      </c>
      <c r="Y60" s="12">
        <f t="shared" si="7"/>
        <v>3698009744.3463163</v>
      </c>
      <c r="Z60" s="10">
        <f t="shared" si="24"/>
        <v>17256506.870200139</v>
      </c>
      <c r="AA60" s="12">
        <f t="shared" si="25"/>
        <v>625302698174.42371</v>
      </c>
      <c r="AB60" s="12">
        <f t="shared" si="10"/>
        <v>8754237774.4419327</v>
      </c>
      <c r="AC60" s="10">
        <f t="shared" si="26"/>
        <v>38575635.325955369</v>
      </c>
      <c r="AD60" s="10">
        <f t="shared" si="27"/>
        <v>311073280067.11066</v>
      </c>
      <c r="AE60" s="12">
        <f t="shared" si="13"/>
        <v>0</v>
      </c>
      <c r="AF60" s="10">
        <f t="shared" si="14"/>
        <v>42987968772.990952</v>
      </c>
      <c r="AG60" s="10">
        <f t="shared" si="28"/>
        <v>40524888068.990952</v>
      </c>
      <c r="AH60" s="52">
        <f t="shared" si="17"/>
        <v>0.10183244482166348</v>
      </c>
      <c r="AI60" s="10">
        <f t="shared" si="16"/>
        <v>39228091650.783241</v>
      </c>
      <c r="AJ60" s="52">
        <f t="shared" si="18"/>
        <v>9.857380658737025E-2</v>
      </c>
    </row>
    <row r="61" spans="1:36" x14ac:dyDescent="0.35">
      <c r="A61" t="s">
        <v>85</v>
      </c>
      <c r="B61">
        <v>1301550</v>
      </c>
      <c r="C61">
        <v>213810.51552167151</v>
      </c>
      <c r="D61">
        <v>602527.20596488402</v>
      </c>
      <c r="E61">
        <v>356761.74392561638</v>
      </c>
      <c r="F61">
        <v>917713.50375447213</v>
      </c>
      <c r="G61">
        <v>815150.00770102465</v>
      </c>
      <c r="H61">
        <v>2537439.2932944372</v>
      </c>
      <c r="I61">
        <v>1366682.704456764</v>
      </c>
      <c r="J61">
        <v>3991222.3083359082</v>
      </c>
      <c r="K61">
        <v>3543756.0453724619</v>
      </c>
      <c r="L61">
        <v>11731747.3029327</v>
      </c>
      <c r="M61">
        <v>0</v>
      </c>
      <c r="N61" s="48">
        <v>2021</v>
      </c>
      <c r="O61" s="10">
        <v>1609936512</v>
      </c>
      <c r="P61">
        <v>2021</v>
      </c>
      <c r="Q61" s="98">
        <v>2022</v>
      </c>
      <c r="R61" s="12">
        <f t="shared" si="19"/>
        <v>7815875508.2359476</v>
      </c>
      <c r="S61" s="12">
        <f t="shared" si="1"/>
        <v>0</v>
      </c>
      <c r="T61" s="10">
        <f t="shared" si="20"/>
        <v>356761.74392561638</v>
      </c>
      <c r="U61" s="12">
        <f t="shared" si="21"/>
        <v>3650533815.0262361</v>
      </c>
      <c r="V61" s="12">
        <f t="shared" si="4"/>
        <v>62059074.855446018</v>
      </c>
      <c r="W61" s="10">
        <f t="shared" si="22"/>
        <v>815150.00770102465</v>
      </c>
      <c r="X61" s="12">
        <f t="shared" si="23"/>
        <v>2241645619.6641059</v>
      </c>
      <c r="Y61" s="12">
        <f t="shared" si="7"/>
        <v>8966582.4786564242</v>
      </c>
      <c r="Z61" s="10">
        <f t="shared" si="24"/>
        <v>1366682.704456764</v>
      </c>
      <c r="AA61" s="12">
        <f t="shared" si="25"/>
        <v>1707984760.7144501</v>
      </c>
      <c r="AB61" s="12">
        <f t="shared" si="10"/>
        <v>23911786.650002304</v>
      </c>
      <c r="AC61" s="10">
        <f t="shared" si="26"/>
        <v>3543756.0453724619</v>
      </c>
      <c r="AD61" s="10">
        <f t="shared" si="27"/>
        <v>1065708002.1277528</v>
      </c>
      <c r="AE61" s="12">
        <f t="shared" si="13"/>
        <v>0</v>
      </c>
      <c r="AF61" s="10">
        <f t="shared" si="14"/>
        <v>94937443.984104738</v>
      </c>
      <c r="AG61" s="10">
        <f t="shared" si="28"/>
        <v>94937443.984104738</v>
      </c>
      <c r="AH61" s="52">
        <f t="shared" si="17"/>
        <v>5.8969681895198071E-2</v>
      </c>
      <c r="AI61" s="10">
        <f t="shared" si="16"/>
        <v>91899445.776613384</v>
      </c>
      <c r="AJ61" s="52">
        <f t="shared" si="18"/>
        <v>5.7082652074551737E-2</v>
      </c>
    </row>
    <row r="62" spans="1:36" x14ac:dyDescent="0.35">
      <c r="A62" t="s">
        <v>86</v>
      </c>
      <c r="B62">
        <v>1238210</v>
      </c>
      <c r="C62">
        <v>16599.642573585781</v>
      </c>
      <c r="D62">
        <v>48433.542288411387</v>
      </c>
      <c r="E62">
        <v>28023.650357410821</v>
      </c>
      <c r="F62">
        <v>74485.703801058713</v>
      </c>
      <c r="G62">
        <v>65826.563419264407</v>
      </c>
      <c r="H62">
        <v>209495.86569834661</v>
      </c>
      <c r="I62">
        <v>112662.30959565721</v>
      </c>
      <c r="J62">
        <v>330725.16016571072</v>
      </c>
      <c r="K62">
        <v>291436.3066425788</v>
      </c>
      <c r="L62">
        <v>972059.56127498683</v>
      </c>
      <c r="M62">
        <v>0</v>
      </c>
      <c r="N62" s="48">
        <v>2022</v>
      </c>
      <c r="O62" s="10"/>
      <c r="Q62" s="98">
        <v>2022</v>
      </c>
      <c r="R62" s="12">
        <f t="shared" si="19"/>
        <v>574672357.76933861</v>
      </c>
      <c r="S62" s="12">
        <f t="shared" si="1"/>
        <v>0</v>
      </c>
      <c r="T62" s="10">
        <f t="shared" si="20"/>
        <v>28023.650357410821</v>
      </c>
      <c r="U62" s="12">
        <f t="shared" si="21"/>
        <v>287648895.9722963</v>
      </c>
      <c r="V62" s="12">
        <f t="shared" si="4"/>
        <v>4890031.2315290375</v>
      </c>
      <c r="W62" s="10">
        <f t="shared" si="22"/>
        <v>65826.563419264407</v>
      </c>
      <c r="X62" s="12">
        <f t="shared" si="23"/>
        <v>177892766.77498236</v>
      </c>
      <c r="Y62" s="12">
        <f t="shared" si="7"/>
        <v>711571.06709992944</v>
      </c>
      <c r="Z62" s="10">
        <f t="shared" si="24"/>
        <v>112662.30959565721</v>
      </c>
      <c r="AA62" s="12">
        <f t="shared" si="25"/>
        <v>135003801.10217297</v>
      </c>
      <c r="AB62" s="12">
        <f t="shared" si="10"/>
        <v>1890053.2154304218</v>
      </c>
      <c r="AC62" s="10">
        <f t="shared" si="26"/>
        <v>291436.3066425788</v>
      </c>
      <c r="AD62" s="10">
        <f t="shared" si="27"/>
        <v>84275452.011839405</v>
      </c>
      <c r="AE62" s="12">
        <f t="shared" si="13"/>
        <v>0</v>
      </c>
      <c r="AF62" s="10">
        <f t="shared" si="14"/>
        <v>7491655.514059389</v>
      </c>
      <c r="AG62" s="10">
        <f t="shared" si="28"/>
        <v>7491655.514059389</v>
      </c>
      <c r="AH62" s="52"/>
      <c r="AI62" s="10">
        <f t="shared" si="16"/>
        <v>7251922.5376094887</v>
      </c>
      <c r="AJ62" s="52"/>
    </row>
    <row r="63" spans="1:36" x14ac:dyDescent="0.35">
      <c r="A63" t="s">
        <v>87</v>
      </c>
      <c r="B63">
        <v>2735266</v>
      </c>
      <c r="C63">
        <v>65061.725889264439</v>
      </c>
      <c r="D63">
        <v>290993.4581078302</v>
      </c>
      <c r="E63">
        <v>106474.97025075321</v>
      </c>
      <c r="F63">
        <v>495507.7286781781</v>
      </c>
      <c r="G63">
        <v>232876.14636634849</v>
      </c>
      <c r="H63">
        <v>1876872.8637754419</v>
      </c>
      <c r="I63">
        <v>382039.82222911151</v>
      </c>
      <c r="J63">
        <v>3448117.1617229669</v>
      </c>
      <c r="K63">
        <v>930724.35775110149</v>
      </c>
      <c r="L63">
        <v>14980845.33299911</v>
      </c>
      <c r="M63">
        <v>0</v>
      </c>
      <c r="N63" s="48">
        <v>2022</v>
      </c>
      <c r="O63" s="10">
        <v>5722035200</v>
      </c>
      <c r="P63">
        <v>2022</v>
      </c>
      <c r="Q63" s="98">
        <v>2022</v>
      </c>
      <c r="R63" s="12">
        <f t="shared" si="19"/>
        <v>7904138043.3277225</v>
      </c>
      <c r="S63" s="12">
        <f t="shared" si="1"/>
        <v>0</v>
      </c>
      <c r="T63" s="10">
        <f t="shared" si="20"/>
        <v>106474.97025075321</v>
      </c>
      <c r="U63" s="12">
        <f t="shared" si="21"/>
        <v>5320540385.0637436</v>
      </c>
      <c r="V63" s="12">
        <f t="shared" si="4"/>
        <v>90449186.546083644</v>
      </c>
      <c r="W63" s="10">
        <f t="shared" si="22"/>
        <v>232876.14636634849</v>
      </c>
      <c r="X63" s="12">
        <f t="shared" si="23"/>
        <v>4496768325.2407017</v>
      </c>
      <c r="Y63" s="12">
        <f t="shared" si="7"/>
        <v>17987073.300962806</v>
      </c>
      <c r="Z63" s="10">
        <f t="shared" si="24"/>
        <v>382039.82222911151</v>
      </c>
      <c r="AA63" s="12">
        <f t="shared" si="25"/>
        <v>4193268550.0440001</v>
      </c>
      <c r="AB63" s="12">
        <f t="shared" si="10"/>
        <v>58705759.70061601</v>
      </c>
      <c r="AC63" s="10">
        <f t="shared" si="26"/>
        <v>930724.35775110149</v>
      </c>
      <c r="AD63" s="10">
        <f t="shared" si="27"/>
        <v>3843081819.9482727</v>
      </c>
      <c r="AE63" s="12">
        <f t="shared" si="13"/>
        <v>0</v>
      </c>
      <c r="AF63" s="10">
        <f t="shared" si="14"/>
        <v>167142019.54766247</v>
      </c>
      <c r="AG63" s="10">
        <f t="shared" si="28"/>
        <v>167142019.54766247</v>
      </c>
      <c r="AH63" s="52">
        <f t="shared" si="17"/>
        <v>2.9210239662220614E-2</v>
      </c>
      <c r="AI63" s="10">
        <f t="shared" si="16"/>
        <v>161793474.92213726</v>
      </c>
      <c r="AJ63" s="52">
        <f t="shared" si="18"/>
        <v>2.8275511993029554E-2</v>
      </c>
    </row>
    <row r="64" spans="1:36" x14ac:dyDescent="0.35">
      <c r="A64" t="s">
        <v>88</v>
      </c>
      <c r="B64">
        <v>68488560</v>
      </c>
      <c r="C64">
        <v>2544180.224533916</v>
      </c>
      <c r="D64">
        <v>8273787.2634262908</v>
      </c>
      <c r="E64">
        <v>4886628.976719684</v>
      </c>
      <c r="F64">
        <v>12810812.520505499</v>
      </c>
      <c r="G64">
        <v>10783299.02107545</v>
      </c>
      <c r="H64">
        <v>36377025.644822083</v>
      </c>
      <c r="I64">
        <v>18640923.57336871</v>
      </c>
      <c r="J64">
        <v>58463364.261017866</v>
      </c>
      <c r="K64">
        <v>58128225.217312314</v>
      </c>
      <c r="L64">
        <v>165234146.4282234</v>
      </c>
      <c r="M64">
        <v>1745954560</v>
      </c>
      <c r="N64" s="48">
        <v>2022</v>
      </c>
      <c r="O64" s="10">
        <v>456105885696</v>
      </c>
      <c r="P64">
        <v>2022</v>
      </c>
      <c r="Q64" s="98">
        <v>2022</v>
      </c>
      <c r="R64" s="12">
        <f t="shared" si="19"/>
        <v>5665212915500.873</v>
      </c>
      <c r="S64" s="12">
        <f t="shared" si="1"/>
        <v>0</v>
      </c>
      <c r="T64" s="10">
        <f t="shared" si="20"/>
        <v>4886628.976719684</v>
      </c>
      <c r="U64" s="12">
        <f t="shared" si="21"/>
        <v>2713579600447.937</v>
      </c>
      <c r="V64" s="12">
        <f t="shared" si="4"/>
        <v>46130853207.614929</v>
      </c>
      <c r="W64" s="10">
        <f t="shared" si="22"/>
        <v>10783299.02107545</v>
      </c>
      <c r="X64" s="12">
        <f t="shared" si="23"/>
        <v>1752877481494.0686</v>
      </c>
      <c r="Y64" s="12">
        <f t="shared" si="7"/>
        <v>7011509925.9762745</v>
      </c>
      <c r="Z64" s="10">
        <f t="shared" si="24"/>
        <v>18640923.57336871</v>
      </c>
      <c r="AA64" s="12">
        <f t="shared" si="25"/>
        <v>1363690809191.2502</v>
      </c>
      <c r="AB64" s="12">
        <f t="shared" si="10"/>
        <v>19091671328.677505</v>
      </c>
      <c r="AC64" s="10">
        <f t="shared" si="26"/>
        <v>58128225.217312314</v>
      </c>
      <c r="AD64" s="10">
        <f t="shared" si="27"/>
        <v>733553031120.87573</v>
      </c>
      <c r="AE64" s="12">
        <f t="shared" si="13"/>
        <v>0</v>
      </c>
      <c r="AF64" s="10">
        <f t="shared" si="14"/>
        <v>72234034462.268707</v>
      </c>
      <c r="AG64" s="10">
        <f t="shared" si="28"/>
        <v>70488079902.268707</v>
      </c>
      <c r="AH64" s="52">
        <f t="shared" si="17"/>
        <v>0.15454323680718704</v>
      </c>
      <c r="AI64" s="10">
        <f t="shared" si="16"/>
        <v>68232461345.396103</v>
      </c>
      <c r="AJ64" s="52">
        <f t="shared" si="18"/>
        <v>0.14959785322935704</v>
      </c>
    </row>
    <row r="65" spans="1:36" x14ac:dyDescent="0.35">
      <c r="A65" t="s">
        <v>89</v>
      </c>
      <c r="B65">
        <v>17695980</v>
      </c>
      <c r="C65">
        <v>65535.394806827528</v>
      </c>
      <c r="D65">
        <v>209174.5200909047</v>
      </c>
      <c r="E65">
        <v>114262.5114839708</v>
      </c>
      <c r="F65">
        <v>328686.99530970462</v>
      </c>
      <c r="G65">
        <v>286763.93791402742</v>
      </c>
      <c r="H65">
        <v>957112.32532276015</v>
      </c>
      <c r="I65">
        <v>509491.26009380602</v>
      </c>
      <c r="J65">
        <v>1524104.2502780331</v>
      </c>
      <c r="K65">
        <v>1339249.310961752</v>
      </c>
      <c r="L65">
        <v>4476210.047870026</v>
      </c>
      <c r="M65">
        <v>0</v>
      </c>
      <c r="N65" s="48">
        <v>2022</v>
      </c>
      <c r="O65" s="10">
        <v>7378853376</v>
      </c>
      <c r="P65">
        <v>2021</v>
      </c>
      <c r="Q65" s="98">
        <v>2022</v>
      </c>
      <c r="R65" s="12">
        <f t="shared" si="19"/>
        <v>36657668524.782478</v>
      </c>
      <c r="S65" s="12">
        <f t="shared" si="1"/>
        <v>0</v>
      </c>
      <c r="T65" s="10">
        <f t="shared" si="20"/>
        <v>114262.5114839708</v>
      </c>
      <c r="U65" s="12">
        <f t="shared" si="21"/>
        <v>18972256886.452549</v>
      </c>
      <c r="V65" s="12">
        <f t="shared" si="4"/>
        <v>322528367.06969333</v>
      </c>
      <c r="W65" s="10">
        <f t="shared" si="22"/>
        <v>286763.93791402742</v>
      </c>
      <c r="X65" s="12">
        <f t="shared" si="23"/>
        <v>11862471656.617186</v>
      </c>
      <c r="Y65" s="12">
        <f t="shared" si="7"/>
        <v>47449886.62646874</v>
      </c>
      <c r="Z65" s="10">
        <f t="shared" si="24"/>
        <v>509491.26009380602</v>
      </c>
      <c r="AA65" s="12">
        <f t="shared" si="25"/>
        <v>8977285591.0201378</v>
      </c>
      <c r="AB65" s="12">
        <f t="shared" si="10"/>
        <v>125681998.27428195</v>
      </c>
      <c r="AC65" s="10">
        <f t="shared" si="26"/>
        <v>1339249.310961752</v>
      </c>
      <c r="AD65" s="10">
        <f t="shared" si="27"/>
        <v>5551159446.1114082</v>
      </c>
      <c r="AE65" s="12">
        <f t="shared" si="13"/>
        <v>0</v>
      </c>
      <c r="AF65" s="10">
        <f t="shared" si="14"/>
        <v>495660251.97044396</v>
      </c>
      <c r="AG65" s="10">
        <f t="shared" si="28"/>
        <v>495660251.97044396</v>
      </c>
      <c r="AH65" s="52">
        <f t="shared" si="17"/>
        <v>6.717307238853637E-2</v>
      </c>
      <c r="AI65" s="10">
        <f t="shared" si="16"/>
        <v>479799123.90738976</v>
      </c>
      <c r="AJ65" s="52">
        <f t="shared" si="18"/>
        <v>6.5023534072103206E-2</v>
      </c>
    </row>
    <row r="66" spans="1:36" x14ac:dyDescent="0.35">
      <c r="A66" t="s">
        <v>90</v>
      </c>
      <c r="B66">
        <v>8437358</v>
      </c>
      <c r="C66">
        <v>437116.37800987612</v>
      </c>
      <c r="D66">
        <v>1034917.656561585</v>
      </c>
      <c r="E66">
        <v>761389.53946192586</v>
      </c>
      <c r="F66">
        <v>1463008.8813172299</v>
      </c>
      <c r="G66">
        <v>1445146.543988615</v>
      </c>
      <c r="H66">
        <v>3207572.426975749</v>
      </c>
      <c r="I66">
        <v>1955786.2505830301</v>
      </c>
      <c r="J66">
        <v>4701244.5047264807</v>
      </c>
      <c r="K66">
        <v>3029300.5613211561</v>
      </c>
      <c r="L66">
        <v>14016913.34058689</v>
      </c>
      <c r="M66">
        <v>1218377216</v>
      </c>
      <c r="N66" s="48">
        <v>2021</v>
      </c>
      <c r="O66" s="10">
        <v>60404977664</v>
      </c>
      <c r="P66">
        <v>2022</v>
      </c>
      <c r="Q66" s="98">
        <v>2022</v>
      </c>
      <c r="R66" s="12">
        <f t="shared" si="19"/>
        <v>87149104310.551422</v>
      </c>
      <c r="S66" s="12">
        <f t="shared" si="1"/>
        <v>0</v>
      </c>
      <c r="T66" s="10">
        <f t="shared" si="20"/>
        <v>761389.53946192586</v>
      </c>
      <c r="U66" s="12">
        <f t="shared" si="21"/>
        <v>29599067834.787926</v>
      </c>
      <c r="V66" s="12">
        <f t="shared" si="4"/>
        <v>503184153.19139475</v>
      </c>
      <c r="W66" s="10">
        <f t="shared" si="22"/>
        <v>1445146.543988615</v>
      </c>
      <c r="X66" s="12">
        <f t="shared" si="23"/>
        <v>14870218123.228559</v>
      </c>
      <c r="Y66" s="12">
        <f t="shared" si="7"/>
        <v>59480872.492914237</v>
      </c>
      <c r="Z66" s="10">
        <f t="shared" si="24"/>
        <v>1955786.2505830301</v>
      </c>
      <c r="AA66" s="12">
        <f t="shared" si="25"/>
        <v>11582207082.131638</v>
      </c>
      <c r="AB66" s="12">
        <f t="shared" si="10"/>
        <v>162150899.14984295</v>
      </c>
      <c r="AC66" s="10">
        <f t="shared" si="26"/>
        <v>3029300.5613211561</v>
      </c>
      <c r="AD66" s="10">
        <f t="shared" si="27"/>
        <v>9270642258.4039974</v>
      </c>
      <c r="AE66" s="12">
        <f t="shared" si="13"/>
        <v>0</v>
      </c>
      <c r="AF66" s="10">
        <f t="shared" si="14"/>
        <v>724815924.83415198</v>
      </c>
      <c r="AG66" s="10">
        <f t="shared" si="28"/>
        <v>0</v>
      </c>
      <c r="AH66" s="52">
        <f t="shared" si="17"/>
        <v>0</v>
      </c>
      <c r="AI66" s="10">
        <f t="shared" si="16"/>
        <v>0</v>
      </c>
      <c r="AJ66" s="52">
        <f t="shared" si="18"/>
        <v>0</v>
      </c>
    </row>
    <row r="67" spans="1:36" x14ac:dyDescent="0.35">
      <c r="A67" t="s">
        <v>91</v>
      </c>
      <c r="B67">
        <v>10180598</v>
      </c>
      <c r="C67">
        <v>190905.31177275011</v>
      </c>
      <c r="D67">
        <v>595993.11972956278</v>
      </c>
      <c r="E67">
        <v>330034.37464285869</v>
      </c>
      <c r="F67">
        <v>931782.6953057819</v>
      </c>
      <c r="G67">
        <v>806556.12474991917</v>
      </c>
      <c r="H67">
        <v>2693511.7834626781</v>
      </c>
      <c r="I67">
        <v>1432725.5664656421</v>
      </c>
      <c r="J67">
        <v>4283303.5226042811</v>
      </c>
      <c r="K67">
        <v>3735732.988593624</v>
      </c>
      <c r="L67">
        <v>12586630.261932779</v>
      </c>
      <c r="M67">
        <v>0</v>
      </c>
      <c r="N67" s="48">
        <v>2022</v>
      </c>
      <c r="O67" s="10">
        <v>11549541376</v>
      </c>
      <c r="P67">
        <v>2022</v>
      </c>
      <c r="Q67" s="98">
        <v>2022</v>
      </c>
      <c r="R67" s="12">
        <f t="shared" si="19"/>
        <v>60469811935.765472</v>
      </c>
      <c r="S67" s="12">
        <f t="shared" si="1"/>
        <v>0</v>
      </c>
      <c r="T67" s="10">
        <f t="shared" si="20"/>
        <v>330034.37464285869</v>
      </c>
      <c r="U67" s="12">
        <f t="shared" si="21"/>
        <v>30630788749.221569</v>
      </c>
      <c r="V67" s="12">
        <f t="shared" si="4"/>
        <v>520723408.7367667</v>
      </c>
      <c r="W67" s="10">
        <f t="shared" si="22"/>
        <v>806556.12474991917</v>
      </c>
      <c r="X67" s="12">
        <f t="shared" si="23"/>
        <v>19210337005.179794</v>
      </c>
      <c r="Y67" s="12">
        <f t="shared" si="7"/>
        <v>76841348.020719185</v>
      </c>
      <c r="Z67" s="10">
        <f t="shared" si="24"/>
        <v>1432725.5664656421</v>
      </c>
      <c r="AA67" s="12">
        <f t="shared" si="25"/>
        <v>14510294119.554556</v>
      </c>
      <c r="AB67" s="12">
        <f t="shared" si="10"/>
        <v>203144117.67376381</v>
      </c>
      <c r="AC67" s="10">
        <f t="shared" si="26"/>
        <v>3735732.988593624</v>
      </c>
      <c r="AD67" s="10">
        <f t="shared" si="27"/>
        <v>9010742707.9162064</v>
      </c>
      <c r="AE67" s="12">
        <f t="shared" si="13"/>
        <v>0</v>
      </c>
      <c r="AF67" s="10">
        <f t="shared" si="14"/>
        <v>800708874.43124962</v>
      </c>
      <c r="AG67" s="10">
        <f t="shared" si="28"/>
        <v>800708874.43124962</v>
      </c>
      <c r="AH67" s="52">
        <f t="shared" si="17"/>
        <v>6.9328196537321071E-2</v>
      </c>
      <c r="AI67" s="10">
        <f t="shared" si="16"/>
        <v>775086190.44944966</v>
      </c>
      <c r="AJ67" s="52">
        <f t="shared" si="18"/>
        <v>6.7109694248126794E-2</v>
      </c>
    </row>
    <row r="68" spans="1:36" x14ac:dyDescent="0.35">
      <c r="A68" t="s">
        <v>92</v>
      </c>
      <c r="B68">
        <v>6602569</v>
      </c>
      <c r="C68">
        <v>49032.752217710367</v>
      </c>
      <c r="D68">
        <v>137030.5082287571</v>
      </c>
      <c r="E68">
        <v>81769.115906128296</v>
      </c>
      <c r="F68">
        <v>208311.4260357254</v>
      </c>
      <c r="G68">
        <v>187266.79442777979</v>
      </c>
      <c r="H68">
        <v>572701.46729577938</v>
      </c>
      <c r="I68">
        <v>309793.01890559512</v>
      </c>
      <c r="J68">
        <v>899804.10300379514</v>
      </c>
      <c r="K68">
        <v>784264.72330249008</v>
      </c>
      <c r="L68">
        <v>2634661.3407252142</v>
      </c>
      <c r="M68">
        <v>0</v>
      </c>
      <c r="N68" s="48">
        <v>2021</v>
      </c>
      <c r="O68" s="10">
        <v>2028039424</v>
      </c>
      <c r="P68">
        <v>2021</v>
      </c>
      <c r="Q68" s="98">
        <v>2022</v>
      </c>
      <c r="R68" s="12">
        <f t="shared" si="19"/>
        <v>8914029911.674366</v>
      </c>
      <c r="S68" s="12">
        <f t="shared" si="1"/>
        <v>0</v>
      </c>
      <c r="T68" s="10">
        <f t="shared" si="20"/>
        <v>81769.115906128296</v>
      </c>
      <c r="U68" s="12">
        <f t="shared" si="21"/>
        <v>4177521670.250319</v>
      </c>
      <c r="V68" s="12">
        <f t="shared" si="4"/>
        <v>71017868.39425543</v>
      </c>
      <c r="W68" s="10">
        <f t="shared" si="22"/>
        <v>187266.79442777979</v>
      </c>
      <c r="X68" s="12">
        <f t="shared" si="23"/>
        <v>2544859022.6033955</v>
      </c>
      <c r="Y68" s="12">
        <f t="shared" si="7"/>
        <v>10179436.090413582</v>
      </c>
      <c r="Z68" s="10">
        <f t="shared" si="24"/>
        <v>309793.01890559512</v>
      </c>
      <c r="AA68" s="12">
        <f t="shared" si="25"/>
        <v>1947794446.7615845</v>
      </c>
      <c r="AB68" s="12">
        <f t="shared" si="10"/>
        <v>27269122.254662186</v>
      </c>
      <c r="AC68" s="10">
        <f t="shared" si="26"/>
        <v>784264.72330249008</v>
      </c>
      <c r="AD68" s="10">
        <f t="shared" si="27"/>
        <v>1221737134.3900139</v>
      </c>
      <c r="AE68" s="12">
        <f t="shared" si="13"/>
        <v>0</v>
      </c>
      <c r="AF68" s="10">
        <f t="shared" si="14"/>
        <v>108466426.7393312</v>
      </c>
      <c r="AG68" s="10">
        <f t="shared" si="28"/>
        <v>108466426.7393312</v>
      </c>
      <c r="AH68" s="52">
        <f t="shared" si="17"/>
        <v>5.3483391622337222E-2</v>
      </c>
      <c r="AI68" s="10">
        <f t="shared" si="16"/>
        <v>104995501.0836726</v>
      </c>
      <c r="AJ68" s="52">
        <f t="shared" si="18"/>
        <v>5.1771923090422424E-2</v>
      </c>
    </row>
    <row r="69" spans="1:36" x14ac:dyDescent="0.35">
      <c r="A69" t="s">
        <v>93</v>
      </c>
      <c r="B69">
        <v>1028699</v>
      </c>
      <c r="C69">
        <v>37395.185944084202</v>
      </c>
      <c r="D69">
        <v>167399.87506000829</v>
      </c>
      <c r="E69">
        <v>75409.892513555882</v>
      </c>
      <c r="F69">
        <v>280141.85550098831</v>
      </c>
      <c r="G69">
        <v>255679.84556717769</v>
      </c>
      <c r="H69">
        <v>867555.83473811904</v>
      </c>
      <c r="I69">
        <v>505194.70164500159</v>
      </c>
      <c r="J69">
        <v>1365124.7792316859</v>
      </c>
      <c r="K69">
        <v>1335697.3443185519</v>
      </c>
      <c r="L69">
        <v>3725371.8517010771</v>
      </c>
      <c r="M69">
        <v>0</v>
      </c>
      <c r="N69" s="48">
        <v>2022</v>
      </c>
      <c r="O69" s="10"/>
      <c r="Q69" s="98">
        <v>2022</v>
      </c>
      <c r="R69" s="12">
        <f t="shared" si="19"/>
        <v>1701240546.9635546</v>
      </c>
      <c r="S69" s="12">
        <f t="shared" si="1"/>
        <v>0</v>
      </c>
      <c r="T69" s="10">
        <f t="shared" si="20"/>
        <v>75409.892513555882</v>
      </c>
      <c r="U69" s="12">
        <f t="shared" si="21"/>
        <v>1053037827.9660437</v>
      </c>
      <c r="V69" s="12">
        <f t="shared" si="4"/>
        <v>17901643.075422745</v>
      </c>
      <c r="W69" s="10">
        <f t="shared" si="22"/>
        <v>255679.84556717769</v>
      </c>
      <c r="X69" s="12">
        <f t="shared" si="23"/>
        <v>629436218.18415821</v>
      </c>
      <c r="Y69" s="12">
        <f t="shared" si="7"/>
        <v>2517744.8727366328</v>
      </c>
      <c r="Z69" s="10">
        <f t="shared" si="24"/>
        <v>505194.70164500159</v>
      </c>
      <c r="AA69" s="12">
        <f t="shared" si="25"/>
        <v>442304605.44167233</v>
      </c>
      <c r="AB69" s="12">
        <f t="shared" si="10"/>
        <v>6192264.4761834135</v>
      </c>
      <c r="AC69" s="10">
        <f t="shared" si="26"/>
        <v>1335697.3443185519</v>
      </c>
      <c r="AD69" s="10">
        <f t="shared" si="27"/>
        <v>245825577.60698962</v>
      </c>
      <c r="AE69" s="12">
        <f t="shared" si="13"/>
        <v>0</v>
      </c>
      <c r="AF69" s="10">
        <f t="shared" si="14"/>
        <v>26611652.424342792</v>
      </c>
      <c r="AG69" s="10">
        <f t="shared" si="28"/>
        <v>26611652.424342792</v>
      </c>
      <c r="AH69" s="52"/>
      <c r="AI69" s="10">
        <f t="shared" si="16"/>
        <v>25760079.546763822</v>
      </c>
      <c r="AJ69" s="52"/>
    </row>
    <row r="70" spans="1:36" x14ac:dyDescent="0.35">
      <c r="A70" t="s">
        <v>94</v>
      </c>
      <c r="B70">
        <v>504497</v>
      </c>
      <c r="C70">
        <v>1167098.398081535</v>
      </c>
      <c r="D70">
        <v>3624135.8273381288</v>
      </c>
      <c r="E70">
        <v>2017662.9256594719</v>
      </c>
      <c r="F70">
        <v>5660113.9568345323</v>
      </c>
      <c r="G70">
        <v>4917899.3573141489</v>
      </c>
      <c r="H70">
        <v>16337002.82014388</v>
      </c>
      <c r="I70">
        <v>8629195.8177458029</v>
      </c>
      <c r="J70">
        <v>25978325.0263789</v>
      </c>
      <c r="K70">
        <v>22708614.446043171</v>
      </c>
      <c r="L70">
        <v>76558994.110311747</v>
      </c>
      <c r="M70">
        <v>0</v>
      </c>
      <c r="N70" s="48">
        <v>2022</v>
      </c>
      <c r="O70" s="10">
        <v>1404620800</v>
      </c>
      <c r="P70">
        <v>2022</v>
      </c>
      <c r="Q70" s="98">
        <v>2022</v>
      </c>
      <c r="R70" s="12">
        <f t="shared" ref="R70:R101" si="29">0.01*B70*(D70-Q70)</f>
        <v>18273455595.506042</v>
      </c>
      <c r="S70" s="12">
        <f t="shared" ref="S70:S133" si="30">R70*$R$4</f>
        <v>0</v>
      </c>
      <c r="T70" s="10">
        <f t="shared" ref="T70:T101" si="31">E70</f>
        <v>2017662.9256594719</v>
      </c>
      <c r="U70" s="12">
        <f t="shared" ref="U70:U101" si="32">0.005*B70*(F70-T70)</f>
        <v>9188028089.3736229</v>
      </c>
      <c r="V70" s="12">
        <f t="shared" ref="V70:V133" si="33">U70*$U$4</f>
        <v>156196477.5193516</v>
      </c>
      <c r="W70" s="10">
        <f t="shared" ref="W70:W101" si="34">G70</f>
        <v>4917899.3573141489</v>
      </c>
      <c r="X70" s="12">
        <f t="shared" ref="X70:X101" si="35">0.001*B70*(H70-W70)</f>
        <v>5760903439.687211</v>
      </c>
      <c r="Y70" s="12">
        <f t="shared" ref="Y70:Y133" si="36">X70*$X$4</f>
        <v>23043613.758748844</v>
      </c>
      <c r="Z70" s="10">
        <f t="shared" ref="Z70:Z101" si="37">I70</f>
        <v>8629195.8177458029</v>
      </c>
      <c r="AA70" s="12">
        <f t="shared" ref="AA70:AA101" si="38">0.0005*B70*(J70-Z70)</f>
        <v>4376291819.1838856</v>
      </c>
      <c r="AB70" s="12">
        <f t="shared" ref="AB70:AB133" si="39">AA70*$AA$4</f>
        <v>61268085.468574405</v>
      </c>
      <c r="AC70" s="10">
        <f t="shared" ref="AC70:AC101" si="40">K70</f>
        <v>22708614.446043171</v>
      </c>
      <c r="AD70" s="10">
        <f t="shared" ref="AD70:AD101" si="41">0.0001*B70*(L70-AC70)</f>
        <v>2716735498.9484506</v>
      </c>
      <c r="AE70" s="12">
        <f t="shared" ref="AE70:AE133" si="42">AD70*$AD$4</f>
        <v>0</v>
      </c>
      <c r="AF70" s="10">
        <f t="shared" ref="AF70:AF133" si="43">SUM(S70,V70,Y70,AB70,AE70)</f>
        <v>240508176.74667484</v>
      </c>
      <c r="AG70" s="10">
        <f t="shared" ref="AG70:AG101" si="44">MAX(AF70-M70,0)</f>
        <v>240508176.74667484</v>
      </c>
      <c r="AH70" s="52">
        <f t="shared" si="17"/>
        <v>0.17122640982297488</v>
      </c>
      <c r="AI70" s="10">
        <f t="shared" si="16"/>
        <v>232811915.09078124</v>
      </c>
      <c r="AJ70" s="52">
        <f t="shared" si="18"/>
        <v>0.16574716470863968</v>
      </c>
    </row>
    <row r="71" spans="1:36" x14ac:dyDescent="0.35">
      <c r="A71" t="s">
        <v>95</v>
      </c>
      <c r="B71">
        <v>6721423</v>
      </c>
      <c r="C71">
        <v>61807.085911941242</v>
      </c>
      <c r="D71">
        <v>193026.11864529239</v>
      </c>
      <c r="E71">
        <v>106851.1948779981</v>
      </c>
      <c r="F71">
        <v>301809.32614750823</v>
      </c>
      <c r="G71">
        <v>261128.80260549829</v>
      </c>
      <c r="H71">
        <v>872732.3402716649</v>
      </c>
      <c r="I71">
        <v>463855.99423698243</v>
      </c>
      <c r="J71">
        <v>1388126.8208880881</v>
      </c>
      <c r="K71">
        <v>1209472.4200721451</v>
      </c>
      <c r="L71">
        <v>4081890.684337351</v>
      </c>
      <c r="M71">
        <v>0</v>
      </c>
      <c r="N71" s="48">
        <v>2022</v>
      </c>
      <c r="O71" s="10"/>
      <c r="Q71" s="98">
        <v>2022</v>
      </c>
      <c r="R71" s="12">
        <f t="shared" si="29"/>
        <v>12838194761.57197</v>
      </c>
      <c r="S71" s="12">
        <f t="shared" si="30"/>
        <v>0</v>
      </c>
      <c r="T71" s="10">
        <f t="shared" si="31"/>
        <v>106851.1948779981</v>
      </c>
      <c r="U71" s="12">
        <f t="shared" si="32"/>
        <v>6551980337.7595224</v>
      </c>
      <c r="V71" s="12">
        <f t="shared" si="33"/>
        <v>111383665.74191189</v>
      </c>
      <c r="W71" s="10">
        <f t="shared" si="34"/>
        <v>261128.80260549829</v>
      </c>
      <c r="X71" s="12">
        <f t="shared" si="35"/>
        <v>4110846084.9507389</v>
      </c>
      <c r="Y71" s="12">
        <f t="shared" si="36"/>
        <v>16443384.339802956</v>
      </c>
      <c r="Z71" s="10">
        <f t="shared" si="37"/>
        <v>463855.99423698243</v>
      </c>
      <c r="AA71" s="12">
        <f t="shared" si="38"/>
        <v>3106207596.2408772</v>
      </c>
      <c r="AB71" s="12">
        <f t="shared" si="39"/>
        <v>43486906.347372286</v>
      </c>
      <c r="AC71" s="10">
        <f t="shared" si="40"/>
        <v>1209472.4200721451</v>
      </c>
      <c r="AD71" s="10">
        <f t="shared" si="41"/>
        <v>1930673818.7052231</v>
      </c>
      <c r="AE71" s="12">
        <f t="shared" si="42"/>
        <v>0</v>
      </c>
      <c r="AF71" s="10">
        <f t="shared" si="43"/>
        <v>171313956.42908713</v>
      </c>
      <c r="AG71" s="10">
        <f t="shared" si="44"/>
        <v>171313956.42908713</v>
      </c>
      <c r="AH71" s="52"/>
      <c r="AI71" s="10">
        <f t="shared" ref="AI71:AI134" si="45">AG71*0.968</f>
        <v>165831909.82335633</v>
      </c>
      <c r="AJ71" s="52"/>
    </row>
    <row r="72" spans="1:36" x14ac:dyDescent="0.35">
      <c r="A72" t="s">
        <v>96</v>
      </c>
      <c r="B72">
        <v>6222730</v>
      </c>
      <c r="C72">
        <v>98706.80877574945</v>
      </c>
      <c r="D72">
        <v>306619.35718640091</v>
      </c>
      <c r="E72">
        <v>170642.90904880571</v>
      </c>
      <c r="F72">
        <v>478920.98585893842</v>
      </c>
      <c r="G72">
        <v>415929.03429895663</v>
      </c>
      <c r="H72">
        <v>1382791.7172404609</v>
      </c>
      <c r="I72">
        <v>735297.41558618599</v>
      </c>
      <c r="J72">
        <v>2197104.4861724689</v>
      </c>
      <c r="K72">
        <v>1920570.3526012939</v>
      </c>
      <c r="L72">
        <v>6474940.4027908538</v>
      </c>
      <c r="M72">
        <v>17912246</v>
      </c>
      <c r="N72" s="48">
        <v>2022</v>
      </c>
      <c r="O72" s="10">
        <v>5510278656</v>
      </c>
      <c r="P72">
        <v>2022</v>
      </c>
      <c r="Q72" s="98">
        <v>2022</v>
      </c>
      <c r="R72" s="12">
        <f t="shared" si="29"/>
        <v>18954271124.845325</v>
      </c>
      <c r="S72" s="12">
        <f t="shared" si="30"/>
        <v>0</v>
      </c>
      <c r="T72" s="10">
        <f t="shared" si="31"/>
        <v>170642.90904880571</v>
      </c>
      <c r="U72" s="12">
        <f t="shared" si="32"/>
        <v>9591656184.5435867</v>
      </c>
      <c r="V72" s="12">
        <f t="shared" si="33"/>
        <v>163058155.13724098</v>
      </c>
      <c r="W72" s="10">
        <f t="shared" si="34"/>
        <v>415929.03429895663</v>
      </c>
      <c r="X72" s="12">
        <f t="shared" si="35"/>
        <v>6016525423.020587</v>
      </c>
      <c r="Y72" s="12">
        <f t="shared" si="36"/>
        <v>24066101.692082349</v>
      </c>
      <c r="Z72" s="10">
        <f t="shared" si="37"/>
        <v>735297.41558618599</v>
      </c>
      <c r="AA72" s="12">
        <f t="shared" si="38"/>
        <v>4548215356.1746902</v>
      </c>
      <c r="AB72" s="12">
        <f t="shared" si="39"/>
        <v>63675014.986445673</v>
      </c>
      <c r="AC72" s="10">
        <f t="shared" si="40"/>
        <v>1920570.3526012939</v>
      </c>
      <c r="AD72" s="10">
        <f t="shared" si="41"/>
        <v>2834061514.2416081</v>
      </c>
      <c r="AE72" s="12">
        <f t="shared" si="42"/>
        <v>0</v>
      </c>
      <c r="AF72" s="10">
        <f t="shared" si="43"/>
        <v>250799271.81576899</v>
      </c>
      <c r="AG72" s="10">
        <f t="shared" si="44"/>
        <v>232887025.81576899</v>
      </c>
      <c r="AH72" s="52">
        <f t="shared" si="17"/>
        <v>4.2264110466025948E-2</v>
      </c>
      <c r="AI72" s="10">
        <f t="shared" si="45"/>
        <v>225434640.98966438</v>
      </c>
      <c r="AJ72" s="52">
        <f t="shared" si="18"/>
        <v>4.0911658931113114E-2</v>
      </c>
    </row>
    <row r="73" spans="1:36" x14ac:dyDescent="0.35">
      <c r="A73" t="s">
        <v>97</v>
      </c>
      <c r="B73">
        <v>6320769</v>
      </c>
      <c r="C73">
        <v>1416452.4193773731</v>
      </c>
      <c r="D73">
        <v>5396117.4741681078</v>
      </c>
      <c r="E73">
        <v>2018014.3380534111</v>
      </c>
      <c r="F73">
        <v>9059873.0167743862</v>
      </c>
      <c r="G73">
        <v>3772344.8365598652</v>
      </c>
      <c r="H73">
        <v>34883019.217647023</v>
      </c>
      <c r="I73">
        <v>6753133.2649807706</v>
      </c>
      <c r="J73">
        <v>64705126.216032937</v>
      </c>
      <c r="K73">
        <v>30273033.334865998</v>
      </c>
      <c r="L73">
        <v>270742111.98661637</v>
      </c>
      <c r="M73">
        <v>0</v>
      </c>
      <c r="N73" s="48">
        <v>2022</v>
      </c>
      <c r="O73" s="10">
        <v>51732021248</v>
      </c>
      <c r="P73">
        <v>2022</v>
      </c>
      <c r="Q73" s="98">
        <v>2022</v>
      </c>
      <c r="R73" s="12">
        <f t="shared" si="29"/>
        <v>340948314561.62079</v>
      </c>
      <c r="S73" s="12">
        <f t="shared" si="30"/>
        <v>0</v>
      </c>
      <c r="T73" s="10">
        <f t="shared" si="31"/>
        <v>2018014.3380534111</v>
      </c>
      <c r="U73" s="12">
        <f t="shared" si="32"/>
        <v>222549810194.20251</v>
      </c>
      <c r="V73" s="12">
        <f t="shared" si="33"/>
        <v>3783346773.3014431</v>
      </c>
      <c r="W73" s="10">
        <f t="shared" si="34"/>
        <v>3772344.8365598652</v>
      </c>
      <c r="X73" s="12">
        <f t="shared" si="35"/>
        <v>196643386197.06992</v>
      </c>
      <c r="Y73" s="12">
        <f t="shared" si="36"/>
        <v>786573544.78827965</v>
      </c>
      <c r="Z73" s="10">
        <f t="shared" si="37"/>
        <v>6753133.2649807706</v>
      </c>
      <c r="AA73" s="12">
        <f t="shared" si="38"/>
        <v>183150580266.61453</v>
      </c>
      <c r="AB73" s="12">
        <f t="shared" si="39"/>
        <v>2564108123.732604</v>
      </c>
      <c r="AC73" s="10">
        <f t="shared" si="40"/>
        <v>30273033.334865998</v>
      </c>
      <c r="AD73" s="10">
        <f t="shared" si="41"/>
        <v>151994949780.05457</v>
      </c>
      <c r="AE73" s="12">
        <f t="shared" si="42"/>
        <v>0</v>
      </c>
      <c r="AF73" s="10">
        <f t="shared" si="43"/>
        <v>7134028441.8223267</v>
      </c>
      <c r="AG73" s="10">
        <f t="shared" si="44"/>
        <v>7134028441.8223267</v>
      </c>
      <c r="AH73" s="52">
        <f t="shared" si="17"/>
        <v>0.1379035318883492</v>
      </c>
      <c r="AI73" s="10">
        <f t="shared" si="45"/>
        <v>6905739531.6840124</v>
      </c>
      <c r="AJ73" s="52">
        <f t="shared" si="18"/>
        <v>0.13349061886792205</v>
      </c>
    </row>
    <row r="74" spans="1:36" x14ac:dyDescent="0.35">
      <c r="A74" t="s">
        <v>98</v>
      </c>
      <c r="B74">
        <v>8532685</v>
      </c>
      <c r="C74">
        <v>689947.78421160404</v>
      </c>
      <c r="D74">
        <v>2336847.7398896902</v>
      </c>
      <c r="E74">
        <v>1147924.488353556</v>
      </c>
      <c r="F74">
        <v>3769905.728985799</v>
      </c>
      <c r="G74">
        <v>3027461.6829340449</v>
      </c>
      <c r="H74">
        <v>11797407.80427644</v>
      </c>
      <c r="I74">
        <v>5478800.1098238872</v>
      </c>
      <c r="J74">
        <v>19411368.713561721</v>
      </c>
      <c r="K74">
        <v>15458030.333487639</v>
      </c>
      <c r="L74">
        <v>62079736.432567522</v>
      </c>
      <c r="M74">
        <v>201209984</v>
      </c>
      <c r="N74" s="48">
        <v>2022</v>
      </c>
      <c r="O74" s="10">
        <v>39687004160</v>
      </c>
      <c r="P74">
        <v>2022</v>
      </c>
      <c r="Q74" s="98">
        <v>2022</v>
      </c>
      <c r="R74" s="12">
        <f t="shared" si="29"/>
        <v>199223325683.70663</v>
      </c>
      <c r="S74" s="12">
        <f t="shared" si="30"/>
        <v>0</v>
      </c>
      <c r="T74" s="10">
        <f t="shared" si="31"/>
        <v>1147924.488353556</v>
      </c>
      <c r="U74" s="12">
        <f t="shared" si="32"/>
        <v>111862700011.12067</v>
      </c>
      <c r="V74" s="12">
        <f t="shared" si="33"/>
        <v>1901665900.1890514</v>
      </c>
      <c r="W74" s="10">
        <f t="shared" si="34"/>
        <v>3027461.6829340449</v>
      </c>
      <c r="X74" s="12">
        <f t="shared" si="35"/>
        <v>74831187720.386429</v>
      </c>
      <c r="Y74" s="12">
        <f t="shared" si="36"/>
        <v>299324750.88154572</v>
      </c>
      <c r="Z74" s="10">
        <f t="shared" si="37"/>
        <v>5478800.1098238872</v>
      </c>
      <c r="AA74" s="12">
        <f t="shared" si="38"/>
        <v>59441109568.292381</v>
      </c>
      <c r="AB74" s="12">
        <f t="shared" si="39"/>
        <v>832175533.95609343</v>
      </c>
      <c r="AC74" s="10">
        <f t="shared" si="40"/>
        <v>15458030.333487639</v>
      </c>
      <c r="AD74" s="10">
        <f t="shared" si="41"/>
        <v>39780833230.602745</v>
      </c>
      <c r="AE74" s="12">
        <f t="shared" si="42"/>
        <v>0</v>
      </c>
      <c r="AF74" s="10">
        <f t="shared" si="43"/>
        <v>3033166185.0266905</v>
      </c>
      <c r="AG74" s="10">
        <f t="shared" si="44"/>
        <v>2831956201.0266905</v>
      </c>
      <c r="AH74" s="52">
        <f t="shared" si="17"/>
        <v>7.1357268228398579E-2</v>
      </c>
      <c r="AI74" s="10">
        <f t="shared" si="45"/>
        <v>2741333602.5938363</v>
      </c>
      <c r="AJ74" s="52">
        <f t="shared" si="18"/>
        <v>6.9073835645089829E-2</v>
      </c>
    </row>
    <row r="75" spans="1:36" x14ac:dyDescent="0.35">
      <c r="A75" t="s">
        <v>99</v>
      </c>
      <c r="B75">
        <v>281288</v>
      </c>
      <c r="C75">
        <v>3615249.7885803538</v>
      </c>
      <c r="D75">
        <v>10468261.229868259</v>
      </c>
      <c r="E75">
        <v>5886369.5010255249</v>
      </c>
      <c r="F75">
        <v>16139596.16592117</v>
      </c>
      <c r="G75">
        <v>12893169.33873181</v>
      </c>
      <c r="H75">
        <v>47619764.413433157</v>
      </c>
      <c r="I75">
        <v>20866612.535980001</v>
      </c>
      <c r="J75">
        <v>78370646.294457838</v>
      </c>
      <c r="K75">
        <v>50080666.396773897</v>
      </c>
      <c r="L75">
        <v>270166840.74738699</v>
      </c>
      <c r="M75">
        <v>0</v>
      </c>
      <c r="N75" s="48">
        <v>2022</v>
      </c>
      <c r="O75" s="10">
        <v>6975455232</v>
      </c>
      <c r="P75">
        <v>2022</v>
      </c>
      <c r="Q75" s="98">
        <v>2022</v>
      </c>
      <c r="R75" s="12">
        <f t="shared" si="29"/>
        <v>29440275004.911831</v>
      </c>
      <c r="S75" s="12">
        <f t="shared" si="30"/>
        <v>0</v>
      </c>
      <c r="T75" s="10">
        <f t="shared" si="31"/>
        <v>5886369.5010255249</v>
      </c>
      <c r="U75" s="12">
        <f t="shared" si="32"/>
        <v>14420548110.575832</v>
      </c>
      <c r="V75" s="12">
        <f t="shared" si="33"/>
        <v>245149317.87978917</v>
      </c>
      <c r="W75" s="10">
        <f t="shared" si="34"/>
        <v>12893169.33873181</v>
      </c>
      <c r="X75" s="12">
        <f t="shared" si="35"/>
        <v>9768174475.3725929</v>
      </c>
      <c r="Y75" s="12">
        <f t="shared" si="36"/>
        <v>39072697.901490375</v>
      </c>
      <c r="Z75" s="10">
        <f t="shared" si="37"/>
        <v>20866612.535980001</v>
      </c>
      <c r="AA75" s="12">
        <f t="shared" si="38"/>
        <v>8087597323.9273577</v>
      </c>
      <c r="AB75" s="12">
        <f t="shared" si="39"/>
        <v>113226362.53498302</v>
      </c>
      <c r="AC75" s="10">
        <f t="shared" si="40"/>
        <v>50080666.396773897</v>
      </c>
      <c r="AD75" s="10">
        <f t="shared" si="41"/>
        <v>6190759981.0735254</v>
      </c>
      <c r="AE75" s="12">
        <f t="shared" si="42"/>
        <v>0</v>
      </c>
      <c r="AF75" s="10">
        <f t="shared" si="43"/>
        <v>397448378.3162626</v>
      </c>
      <c r="AG75" s="10">
        <f t="shared" si="44"/>
        <v>397448378.3162626</v>
      </c>
      <c r="AH75" s="52">
        <f t="shared" ref="AH75:AH137" si="46">AG75/O75</f>
        <v>5.6978127605631028E-2</v>
      </c>
      <c r="AI75" s="10">
        <f t="shared" si="45"/>
        <v>384730030.2101422</v>
      </c>
      <c r="AJ75" s="52">
        <f t="shared" ref="AJ75:AJ137" si="47">AI75/O75</f>
        <v>5.5154827522250836E-2</v>
      </c>
    </row>
    <row r="76" spans="1:36" x14ac:dyDescent="0.35">
      <c r="A76" t="s">
        <v>100</v>
      </c>
      <c r="B76">
        <v>922344832</v>
      </c>
      <c r="C76">
        <v>117175.8221913009</v>
      </c>
      <c r="D76">
        <v>484988.4648966965</v>
      </c>
      <c r="E76">
        <v>186320.89073312539</v>
      </c>
      <c r="F76">
        <v>819175.01415065036</v>
      </c>
      <c r="G76">
        <v>445438.46064777428</v>
      </c>
      <c r="H76">
        <v>3028877.4772831751</v>
      </c>
      <c r="I76">
        <v>829745.6059435216</v>
      </c>
      <c r="J76">
        <v>5449277.9748294838</v>
      </c>
      <c r="K76">
        <v>2860459.6218707678</v>
      </c>
      <c r="L76">
        <v>21350800.104359489</v>
      </c>
      <c r="M76">
        <v>0</v>
      </c>
      <c r="N76" s="48">
        <v>2022</v>
      </c>
      <c r="O76" s="10"/>
      <c r="Q76" s="98">
        <v>2022</v>
      </c>
      <c r="R76" s="12">
        <f t="shared" si="29"/>
        <v>4454616229267.7744</v>
      </c>
      <c r="S76" s="12">
        <f t="shared" si="30"/>
        <v>0</v>
      </c>
      <c r="T76" s="10">
        <f t="shared" si="31"/>
        <v>186320.89073312539</v>
      </c>
      <c r="U76" s="12">
        <f t="shared" si="32"/>
        <v>2918548650720.2217</v>
      </c>
      <c r="V76" s="12">
        <f t="shared" si="33"/>
        <v>49615327062.243774</v>
      </c>
      <c r="W76" s="10">
        <f t="shared" si="34"/>
        <v>445438.46064777428</v>
      </c>
      <c r="X76" s="12">
        <f t="shared" si="35"/>
        <v>2382821625780.8242</v>
      </c>
      <c r="Y76" s="12">
        <f t="shared" si="36"/>
        <v>9531286503.1232967</v>
      </c>
      <c r="Z76" s="10">
        <f t="shared" si="37"/>
        <v>829745.6059435216</v>
      </c>
      <c r="AA76" s="12">
        <f t="shared" si="38"/>
        <v>2130400903349.3425</v>
      </c>
      <c r="AB76" s="12">
        <f t="shared" si="39"/>
        <v>29825612646.8908</v>
      </c>
      <c r="AC76" s="10">
        <f t="shared" si="40"/>
        <v>2860459.6218707678</v>
      </c>
      <c r="AD76" s="10">
        <f t="shared" si="41"/>
        <v>1705446998594.386</v>
      </c>
      <c r="AE76" s="12">
        <f t="shared" si="42"/>
        <v>0</v>
      </c>
      <c r="AF76" s="10">
        <f t="shared" si="43"/>
        <v>88972226212.257874</v>
      </c>
      <c r="AG76" s="10">
        <f t="shared" si="44"/>
        <v>88972226212.257874</v>
      </c>
      <c r="AH76" s="52"/>
      <c r="AI76" s="10">
        <f t="shared" si="45"/>
        <v>86125114973.465622</v>
      </c>
      <c r="AJ76" s="52"/>
    </row>
    <row r="77" spans="1:36" x14ac:dyDescent="0.35">
      <c r="A77" t="s">
        <v>101</v>
      </c>
      <c r="B77">
        <v>183593952</v>
      </c>
      <c r="C77">
        <v>64843.340776851634</v>
      </c>
      <c r="D77">
        <v>241839.50018235919</v>
      </c>
      <c r="E77">
        <v>107014.1669968598</v>
      </c>
      <c r="F77">
        <v>397114.11683590629</v>
      </c>
      <c r="G77">
        <v>240695.67745157421</v>
      </c>
      <c r="H77">
        <v>1375294.3872820709</v>
      </c>
      <c r="I77">
        <v>401833.04500083852</v>
      </c>
      <c r="J77">
        <v>2432309.0579981259</v>
      </c>
      <c r="K77">
        <v>986692.06996438967</v>
      </c>
      <c r="L77">
        <v>9766442.0702466425</v>
      </c>
      <c r="M77">
        <v>0</v>
      </c>
      <c r="N77" s="48">
        <v>2022</v>
      </c>
      <c r="O77" s="10">
        <v>137008242688</v>
      </c>
      <c r="P77">
        <v>2022</v>
      </c>
      <c r="Q77" s="98">
        <v>2022</v>
      </c>
      <c r="R77" s="12">
        <f t="shared" si="29"/>
        <v>440290426172.40045</v>
      </c>
      <c r="S77" s="12">
        <f t="shared" si="30"/>
        <v>0</v>
      </c>
      <c r="T77" s="10">
        <f t="shared" si="31"/>
        <v>107014.1669968598</v>
      </c>
      <c r="U77" s="12">
        <f t="shared" si="32"/>
        <v>266302981329.76151</v>
      </c>
      <c r="V77" s="12">
        <f t="shared" si="33"/>
        <v>4527150682.6059456</v>
      </c>
      <c r="W77" s="10">
        <f t="shared" si="34"/>
        <v>240695.67745157421</v>
      </c>
      <c r="X77" s="12">
        <f t="shared" si="35"/>
        <v>208305461071.88214</v>
      </c>
      <c r="Y77" s="12">
        <f t="shared" si="36"/>
        <v>833221844.28752863</v>
      </c>
      <c r="Z77" s="10">
        <f t="shared" si="37"/>
        <v>401833.04500083852</v>
      </c>
      <c r="AA77" s="12">
        <f t="shared" si="38"/>
        <v>186391557833.68765</v>
      </c>
      <c r="AB77" s="12">
        <f t="shared" si="39"/>
        <v>2609481809.6716275</v>
      </c>
      <c r="AC77" s="10">
        <f t="shared" si="40"/>
        <v>986692.06996438967</v>
      </c>
      <c r="AD77" s="10">
        <f t="shared" si="41"/>
        <v>161190900012.38199</v>
      </c>
      <c r="AE77" s="12">
        <f t="shared" si="42"/>
        <v>0</v>
      </c>
      <c r="AF77" s="10">
        <f t="shared" si="43"/>
        <v>7969854336.5651016</v>
      </c>
      <c r="AG77" s="10">
        <f t="shared" si="44"/>
        <v>7969854336.5651016</v>
      </c>
      <c r="AH77" s="52">
        <f t="shared" si="46"/>
        <v>5.8170619374444024E-2</v>
      </c>
      <c r="AI77" s="10">
        <f t="shared" si="45"/>
        <v>7714818997.7950182</v>
      </c>
      <c r="AJ77" s="52">
        <f t="shared" si="47"/>
        <v>5.6309159554461814E-2</v>
      </c>
    </row>
    <row r="78" spans="1:36" x14ac:dyDescent="0.35">
      <c r="A78" t="s">
        <v>102</v>
      </c>
      <c r="B78">
        <v>61855284</v>
      </c>
      <c r="C78">
        <v>60109.439808620977</v>
      </c>
      <c r="D78">
        <v>190358.25944384141</v>
      </c>
      <c r="E78">
        <v>104526.47221628251</v>
      </c>
      <c r="F78">
        <v>298432.268549737</v>
      </c>
      <c r="G78">
        <v>258824.40974742259</v>
      </c>
      <c r="H78">
        <v>866322.00321282225</v>
      </c>
      <c r="I78">
        <v>460882.69823367399</v>
      </c>
      <c r="J78">
        <v>1378635.5062184839</v>
      </c>
      <c r="K78">
        <v>1219012.056491012</v>
      </c>
      <c r="L78">
        <v>4054391.0498719849</v>
      </c>
      <c r="M78">
        <v>0</v>
      </c>
      <c r="N78" s="48">
        <v>2022</v>
      </c>
      <c r="O78" s="10"/>
      <c r="Q78" s="98">
        <v>2022</v>
      </c>
      <c r="R78" s="12">
        <f t="shared" si="29"/>
        <v>116495928153.96492</v>
      </c>
      <c r="S78" s="12">
        <f t="shared" si="30"/>
        <v>0</v>
      </c>
      <c r="T78" s="10">
        <f t="shared" si="31"/>
        <v>104526.47221628251</v>
      </c>
      <c r="U78" s="12">
        <f t="shared" si="32"/>
        <v>59970490507.259926</v>
      </c>
      <c r="V78" s="12">
        <f t="shared" si="33"/>
        <v>1019498338.6234188</v>
      </c>
      <c r="W78" s="10">
        <f t="shared" si="34"/>
        <v>258824.40974742259</v>
      </c>
      <c r="X78" s="12">
        <f t="shared" si="35"/>
        <v>37576936173.118843</v>
      </c>
      <c r="Y78" s="12">
        <f t="shared" si="36"/>
        <v>150307744.69247538</v>
      </c>
      <c r="Z78" s="10">
        <f t="shared" si="37"/>
        <v>460882.69823367399</v>
      </c>
      <c r="AA78" s="12">
        <f t="shared" si="38"/>
        <v>28383930289.848942</v>
      </c>
      <c r="AB78" s="12">
        <f t="shared" si="39"/>
        <v>397375024.05788523</v>
      </c>
      <c r="AC78" s="10">
        <f t="shared" si="40"/>
        <v>1219012.056491012</v>
      </c>
      <c r="AD78" s="10">
        <f t="shared" si="41"/>
        <v>17538317288.321423</v>
      </c>
      <c r="AE78" s="12">
        <f t="shared" si="42"/>
        <v>0</v>
      </c>
      <c r="AF78" s="10">
        <f t="shared" si="43"/>
        <v>1567181107.3737793</v>
      </c>
      <c r="AG78" s="10">
        <f t="shared" si="44"/>
        <v>1567181107.3737793</v>
      </c>
      <c r="AH78" s="52"/>
      <c r="AI78" s="10">
        <f t="shared" si="45"/>
        <v>1517031311.9378183</v>
      </c>
      <c r="AJ78" s="52"/>
    </row>
    <row r="79" spans="1:36" x14ac:dyDescent="0.35">
      <c r="A79" t="s">
        <v>103</v>
      </c>
      <c r="B79">
        <v>23120374</v>
      </c>
      <c r="C79">
        <v>116373.5503448276</v>
      </c>
      <c r="D79">
        <v>472649.8868965517</v>
      </c>
      <c r="E79">
        <v>223337.18068965519</v>
      </c>
      <c r="F79">
        <v>779428.98758620687</v>
      </c>
      <c r="G79">
        <v>688760.45241379307</v>
      </c>
      <c r="H79">
        <v>2395309.7268965519</v>
      </c>
      <c r="I79">
        <v>1340122.747586207</v>
      </c>
      <c r="J79">
        <v>3800628.2593103452</v>
      </c>
      <c r="K79">
        <v>3555585.7655172409</v>
      </c>
      <c r="L79">
        <v>10696743.54758621</v>
      </c>
      <c r="M79">
        <v>0</v>
      </c>
      <c r="N79" s="48">
        <v>2022</v>
      </c>
      <c r="O79" s="10"/>
      <c r="Q79" s="98">
        <v>2022</v>
      </c>
      <c r="R79" s="12">
        <f t="shared" si="29"/>
        <v>108810927598.77974</v>
      </c>
      <c r="S79" s="12">
        <f t="shared" si="30"/>
        <v>0</v>
      </c>
      <c r="T79" s="10">
        <f t="shared" si="31"/>
        <v>223337.18068965519</v>
      </c>
      <c r="U79" s="12">
        <f t="shared" si="32"/>
        <v>64285252768.920273</v>
      </c>
      <c r="V79" s="12">
        <f t="shared" si="33"/>
        <v>1092849297.0716448</v>
      </c>
      <c r="W79" s="10">
        <f t="shared" si="34"/>
        <v>688760.45241379307</v>
      </c>
      <c r="X79" s="12">
        <f t="shared" si="35"/>
        <v>39456057475.470039</v>
      </c>
      <c r="Y79" s="12">
        <f t="shared" si="36"/>
        <v>157824229.90188017</v>
      </c>
      <c r="Z79" s="10">
        <f t="shared" si="37"/>
        <v>1340122.747586207</v>
      </c>
      <c r="AA79" s="12">
        <f t="shared" si="38"/>
        <v>28443903830.061729</v>
      </c>
      <c r="AB79" s="12">
        <f t="shared" si="39"/>
        <v>398214653.62086427</v>
      </c>
      <c r="AC79" s="10">
        <f t="shared" si="40"/>
        <v>3555585.7655172409</v>
      </c>
      <c r="AD79" s="10">
        <f t="shared" si="41"/>
        <v>16510623871.444508</v>
      </c>
      <c r="AE79" s="12">
        <f t="shared" si="42"/>
        <v>0</v>
      </c>
      <c r="AF79" s="10">
        <f t="shared" si="43"/>
        <v>1648888180.5943894</v>
      </c>
      <c r="AG79" s="10">
        <f t="shared" si="44"/>
        <v>1648888180.5943894</v>
      </c>
      <c r="AH79" s="52"/>
      <c r="AI79" s="10">
        <f t="shared" si="45"/>
        <v>1596123758.8153689</v>
      </c>
      <c r="AJ79" s="52"/>
    </row>
    <row r="80" spans="1:36" x14ac:dyDescent="0.35">
      <c r="A80" t="s">
        <v>104</v>
      </c>
      <c r="B80">
        <v>3708287</v>
      </c>
      <c r="C80">
        <v>4285097.9052374382</v>
      </c>
      <c r="D80">
        <v>8932598.7043424379</v>
      </c>
      <c r="E80">
        <v>6528648.7532176506</v>
      </c>
      <c r="F80">
        <v>12375233.698795309</v>
      </c>
      <c r="G80">
        <v>10441129.824738741</v>
      </c>
      <c r="H80">
        <v>29375288.477814931</v>
      </c>
      <c r="I80">
        <v>12891767.73977223</v>
      </c>
      <c r="J80">
        <v>46979793.168499976</v>
      </c>
      <c r="K80">
        <v>17064471.869605679</v>
      </c>
      <c r="L80">
        <v>176506130.56629691</v>
      </c>
      <c r="M80">
        <v>0</v>
      </c>
      <c r="N80" s="48">
        <v>2022</v>
      </c>
      <c r="O80" s="10">
        <v>93802414080</v>
      </c>
      <c r="P80">
        <v>2022</v>
      </c>
      <c r="Q80" s="98">
        <v>2022</v>
      </c>
      <c r="R80" s="12">
        <f t="shared" si="29"/>
        <v>331171414952.15906</v>
      </c>
      <c r="S80" s="12">
        <f t="shared" si="30"/>
        <v>0</v>
      </c>
      <c r="T80" s="10">
        <f t="shared" si="31"/>
        <v>6528648.7532176506</v>
      </c>
      <c r="U80" s="12">
        <f t="shared" si="32"/>
        <v>108404074740.40671</v>
      </c>
      <c r="V80" s="12">
        <f t="shared" si="33"/>
        <v>1842869270.5869141</v>
      </c>
      <c r="W80" s="10">
        <f t="shared" si="34"/>
        <v>10441129.824738741</v>
      </c>
      <c r="X80" s="12">
        <f t="shared" si="35"/>
        <v>70213294389.139954</v>
      </c>
      <c r="Y80" s="12">
        <f t="shared" si="36"/>
        <v>280853177.5565598</v>
      </c>
      <c r="Z80" s="10">
        <f t="shared" si="37"/>
        <v>12891767.73977223</v>
      </c>
      <c r="AA80" s="12">
        <f t="shared" si="38"/>
        <v>63204090776.510269</v>
      </c>
      <c r="AB80" s="12">
        <f t="shared" si="39"/>
        <v>884857270.87114394</v>
      </c>
      <c r="AC80" s="10">
        <f t="shared" si="40"/>
        <v>17064471.869605679</v>
      </c>
      <c r="AD80" s="10">
        <f t="shared" si="41"/>
        <v>59125543020.3377</v>
      </c>
      <c r="AE80" s="12">
        <f t="shared" si="42"/>
        <v>0</v>
      </c>
      <c r="AF80" s="10">
        <f t="shared" si="43"/>
        <v>3008579719.0146179</v>
      </c>
      <c r="AG80" s="10">
        <f t="shared" si="44"/>
        <v>3008579719.0146179</v>
      </c>
      <c r="AH80" s="52">
        <f t="shared" si="46"/>
        <v>3.2073585189915592E-2</v>
      </c>
      <c r="AI80" s="10">
        <f t="shared" si="45"/>
        <v>2912305168.0061502</v>
      </c>
      <c r="AJ80" s="52">
        <f t="shared" si="47"/>
        <v>3.1047230463838296E-2</v>
      </c>
    </row>
    <row r="81" spans="1:36" x14ac:dyDescent="0.35">
      <c r="A81" t="s">
        <v>105</v>
      </c>
      <c r="B81">
        <v>5793372</v>
      </c>
      <c r="C81">
        <v>2299267.4587288392</v>
      </c>
      <c r="D81">
        <v>8890579.8971105739</v>
      </c>
      <c r="E81">
        <v>3915222.5650164029</v>
      </c>
      <c r="F81">
        <v>14665627.224041261</v>
      </c>
      <c r="G81">
        <v>9325113.1018905081</v>
      </c>
      <c r="H81">
        <v>50278856.226793893</v>
      </c>
      <c r="I81">
        <v>16326280.91277335</v>
      </c>
      <c r="J81">
        <v>87939588.078924477</v>
      </c>
      <c r="K81">
        <v>43029967.127755649</v>
      </c>
      <c r="L81">
        <v>340079183.32414418</v>
      </c>
      <c r="M81">
        <v>0</v>
      </c>
      <c r="N81" s="48">
        <v>2022</v>
      </c>
      <c r="O81" s="10">
        <v>132340785152</v>
      </c>
      <c r="P81">
        <v>2022</v>
      </c>
      <c r="Q81" s="98">
        <v>2022</v>
      </c>
      <c r="R81" s="12">
        <f t="shared" si="29"/>
        <v>514947224414.9928</v>
      </c>
      <c r="S81" s="12">
        <f t="shared" si="30"/>
        <v>0</v>
      </c>
      <c r="T81" s="10">
        <f t="shared" si="31"/>
        <v>3915222.5650164029</v>
      </c>
      <c r="U81" s="12">
        <f t="shared" si="32"/>
        <v>311405466701.3208</v>
      </c>
      <c r="V81" s="12">
        <f t="shared" si="33"/>
        <v>5293892933.9224539</v>
      </c>
      <c r="W81" s="10">
        <f t="shared" si="34"/>
        <v>9325113.1018905081</v>
      </c>
      <c r="X81" s="12">
        <f t="shared" si="35"/>
        <v>237260268715.00775</v>
      </c>
      <c r="Y81" s="12">
        <f t="shared" si="36"/>
        <v>949041074.86003101</v>
      </c>
      <c r="Z81" s="10">
        <f t="shared" si="37"/>
        <v>16326280.91277335</v>
      </c>
      <c r="AA81" s="12">
        <f t="shared" si="38"/>
        <v>207441264281.88965</v>
      </c>
      <c r="AB81" s="12">
        <f t="shared" si="39"/>
        <v>2904177699.9464555</v>
      </c>
      <c r="AC81" s="10">
        <f t="shared" si="40"/>
        <v>43029967.127755649</v>
      </c>
      <c r="AD81" s="10">
        <f t="shared" si="41"/>
        <v>172091661173.4104</v>
      </c>
      <c r="AE81" s="12">
        <f t="shared" si="42"/>
        <v>0</v>
      </c>
      <c r="AF81" s="10">
        <f t="shared" si="43"/>
        <v>9147111708.728941</v>
      </c>
      <c r="AG81" s="10">
        <f t="shared" si="44"/>
        <v>9147111708.728941</v>
      </c>
      <c r="AH81" s="52">
        <f t="shared" si="46"/>
        <v>6.9117858853739056E-2</v>
      </c>
      <c r="AI81" s="10">
        <f t="shared" si="45"/>
        <v>8854404134.049614</v>
      </c>
      <c r="AJ81" s="52">
        <f t="shared" si="47"/>
        <v>6.6906087370419393E-2</v>
      </c>
    </row>
    <row r="82" spans="1:36" x14ac:dyDescent="0.35">
      <c r="A82" t="s">
        <v>106</v>
      </c>
      <c r="B82">
        <v>49216804</v>
      </c>
      <c r="C82">
        <v>1689924.1168752559</v>
      </c>
      <c r="D82">
        <v>4234415.7278880551</v>
      </c>
      <c r="E82">
        <v>2498507.1888915179</v>
      </c>
      <c r="F82">
        <v>6287882.3478545723</v>
      </c>
      <c r="G82">
        <v>5370393.1974855959</v>
      </c>
      <c r="H82">
        <v>17710169.695974831</v>
      </c>
      <c r="I82">
        <v>8300486.7848292906</v>
      </c>
      <c r="J82">
        <v>28487825.429460369</v>
      </c>
      <c r="K82">
        <v>20452110.34648601</v>
      </c>
      <c r="L82">
        <v>93177996.797563255</v>
      </c>
      <c r="M82">
        <v>470712736</v>
      </c>
      <c r="N82" s="48">
        <v>2022</v>
      </c>
      <c r="O82" s="10">
        <v>509200629760</v>
      </c>
      <c r="P82">
        <v>2022</v>
      </c>
      <c r="Q82" s="98">
        <v>2022</v>
      </c>
      <c r="R82" s="12">
        <f t="shared" si="29"/>
        <v>2083048925562.9575</v>
      </c>
      <c r="S82" s="12">
        <f t="shared" si="30"/>
        <v>0</v>
      </c>
      <c r="T82" s="10">
        <f t="shared" si="31"/>
        <v>2498507.1888915179</v>
      </c>
      <c r="U82" s="12">
        <f t="shared" si="32"/>
        <v>932504672405.76758</v>
      </c>
      <c r="V82" s="12">
        <f t="shared" si="33"/>
        <v>15852579430.89805</v>
      </c>
      <c r="W82" s="10">
        <f t="shared" si="34"/>
        <v>5370393.1974855959</v>
      </c>
      <c r="X82" s="12">
        <f t="shared" si="35"/>
        <v>607324361329.95105</v>
      </c>
      <c r="Y82" s="12">
        <f t="shared" si="36"/>
        <v>2429297445.3198042</v>
      </c>
      <c r="Z82" s="10">
        <f t="shared" si="37"/>
        <v>8300486.7848292906</v>
      </c>
      <c r="AA82" s="12">
        <f t="shared" si="38"/>
        <v>496778144677.2168</v>
      </c>
      <c r="AB82" s="12">
        <f t="shared" si="39"/>
        <v>6954894025.4810362</v>
      </c>
      <c r="AC82" s="10">
        <f t="shared" si="40"/>
        <v>20452110.34648601</v>
      </c>
      <c r="AD82" s="10">
        <f t="shared" si="41"/>
        <v>357933569918.89252</v>
      </c>
      <c r="AE82" s="12">
        <f t="shared" si="42"/>
        <v>0</v>
      </c>
      <c r="AF82" s="10">
        <f t="shared" si="43"/>
        <v>25236770901.698891</v>
      </c>
      <c r="AG82" s="10">
        <f t="shared" si="44"/>
        <v>24766058165.698891</v>
      </c>
      <c r="AH82" s="52">
        <f t="shared" si="46"/>
        <v>4.8637131845991242E-2</v>
      </c>
      <c r="AI82" s="10">
        <f t="shared" si="45"/>
        <v>23973544304.396526</v>
      </c>
      <c r="AJ82" s="52">
        <f t="shared" si="47"/>
        <v>4.7080743626919518E-2</v>
      </c>
    </row>
    <row r="83" spans="1:36" x14ac:dyDescent="0.35">
      <c r="A83" t="s">
        <v>107</v>
      </c>
      <c r="B83">
        <v>2039089</v>
      </c>
      <c r="C83">
        <v>156279.82239407729</v>
      </c>
      <c r="D83">
        <v>488415.94033444108</v>
      </c>
      <c r="E83">
        <v>270174.30401890399</v>
      </c>
      <c r="F83">
        <v>763822.81064149283</v>
      </c>
      <c r="G83">
        <v>660266.67802183575</v>
      </c>
      <c r="H83">
        <v>2210187.361941644</v>
      </c>
      <c r="I83">
        <v>1172864.2577063299</v>
      </c>
      <c r="J83">
        <v>3516842.2577787312</v>
      </c>
      <c r="K83">
        <v>3145042.2268034341</v>
      </c>
      <c r="L83">
        <v>10355851.864318769</v>
      </c>
      <c r="M83">
        <v>0</v>
      </c>
      <c r="N83" s="48">
        <v>2022</v>
      </c>
      <c r="O83" s="10">
        <v>4668849664</v>
      </c>
      <c r="P83">
        <v>2022</v>
      </c>
      <c r="Q83" s="98">
        <v>2022</v>
      </c>
      <c r="R83" s="12">
        <f t="shared" si="29"/>
        <v>9918005334.0261517</v>
      </c>
      <c r="S83" s="12">
        <f t="shared" si="30"/>
        <v>0</v>
      </c>
      <c r="T83" s="10">
        <f t="shared" si="31"/>
        <v>270174.30401890399</v>
      </c>
      <c r="U83" s="12">
        <f t="shared" si="32"/>
        <v>5032966198.6027403</v>
      </c>
      <c r="V83" s="12">
        <f t="shared" si="33"/>
        <v>85560425.376246586</v>
      </c>
      <c r="W83" s="10">
        <f t="shared" si="34"/>
        <v>660266.67802183575</v>
      </c>
      <c r="X83" s="12">
        <f t="shared" si="35"/>
        <v>3160426217.4533582</v>
      </c>
      <c r="Y83" s="12">
        <f t="shared" si="36"/>
        <v>12641704.869813433</v>
      </c>
      <c r="Z83" s="10">
        <f t="shared" si="37"/>
        <v>1172864.2577063299</v>
      </c>
      <c r="AA83" s="12">
        <f t="shared" si="38"/>
        <v>2389789878.0948162</v>
      </c>
      <c r="AB83" s="12">
        <f t="shared" si="39"/>
        <v>33457058.293327432</v>
      </c>
      <c r="AC83" s="10">
        <f t="shared" si="40"/>
        <v>3145042.2268034341</v>
      </c>
      <c r="AD83" s="10">
        <f t="shared" si="41"/>
        <v>1470348261.295151</v>
      </c>
      <c r="AE83" s="12">
        <f t="shared" si="42"/>
        <v>0</v>
      </c>
      <c r="AF83" s="10">
        <f t="shared" si="43"/>
        <v>131659188.53938745</v>
      </c>
      <c r="AG83" s="10">
        <f t="shared" si="44"/>
        <v>131659188.53938745</v>
      </c>
      <c r="AH83" s="52">
        <f t="shared" si="46"/>
        <v>2.8199491955067466E-2</v>
      </c>
      <c r="AI83" s="10">
        <f t="shared" si="45"/>
        <v>127446094.50612704</v>
      </c>
      <c r="AJ83" s="52">
        <f t="shared" si="47"/>
        <v>2.7297108212505309E-2</v>
      </c>
    </row>
    <row r="84" spans="1:36" x14ac:dyDescent="0.35">
      <c r="A84" t="s">
        <v>108</v>
      </c>
      <c r="B84">
        <v>103721336</v>
      </c>
      <c r="C84">
        <v>1813826.072762826</v>
      </c>
      <c r="D84">
        <v>5092981.3608581796</v>
      </c>
      <c r="E84">
        <v>3026532.7612885879</v>
      </c>
      <c r="F84">
        <v>7752455.5418724492</v>
      </c>
      <c r="G84">
        <v>6904952.1373946331</v>
      </c>
      <c r="H84">
        <v>21423391.70488086</v>
      </c>
      <c r="I84">
        <v>11594065.393084271</v>
      </c>
      <c r="J84">
        <v>33653734.151012391</v>
      </c>
      <c r="K84">
        <v>29036906.390111141</v>
      </c>
      <c r="L84">
        <v>98498435.908414379</v>
      </c>
      <c r="M84">
        <v>0</v>
      </c>
      <c r="N84" s="48">
        <v>2022</v>
      </c>
      <c r="O84" s="10">
        <v>558219329536</v>
      </c>
      <c r="P84">
        <v>2022</v>
      </c>
      <c r="Q84" s="98">
        <v>2022</v>
      </c>
      <c r="R84" s="12">
        <f t="shared" si="29"/>
        <v>5280411064299.165</v>
      </c>
      <c r="S84" s="12">
        <f t="shared" si="30"/>
        <v>0</v>
      </c>
      <c r="T84" s="10">
        <f t="shared" si="31"/>
        <v>3026532.7612885879</v>
      </c>
      <c r="U84" s="12">
        <f t="shared" si="32"/>
        <v>2450895123174.9648</v>
      </c>
      <c r="V84" s="12">
        <f t="shared" si="33"/>
        <v>41665217093.974403</v>
      </c>
      <c r="W84" s="10">
        <f t="shared" si="34"/>
        <v>6904952.1373946331</v>
      </c>
      <c r="X84" s="12">
        <f t="shared" si="35"/>
        <v>1505871948574.9336</v>
      </c>
      <c r="Y84" s="12">
        <f t="shared" si="36"/>
        <v>6023487794.2997341</v>
      </c>
      <c r="Z84" s="10">
        <f t="shared" si="37"/>
        <v>11594065.393084271</v>
      </c>
      <c r="AA84" s="12">
        <f t="shared" si="38"/>
        <v>1144029157644.8826</v>
      </c>
      <c r="AB84" s="12">
        <f t="shared" si="39"/>
        <v>16016408207.028358</v>
      </c>
      <c r="AC84" s="10">
        <f t="shared" si="40"/>
        <v>29036906.390111141</v>
      </c>
      <c r="AD84" s="10">
        <f t="shared" si="41"/>
        <v>720464264224.18494</v>
      </c>
      <c r="AE84" s="12">
        <f t="shared" si="42"/>
        <v>0</v>
      </c>
      <c r="AF84" s="10">
        <f t="shared" si="43"/>
        <v>63705113095.302498</v>
      </c>
      <c r="AG84" s="10">
        <f t="shared" si="44"/>
        <v>63705113095.302498</v>
      </c>
      <c r="AH84" s="52">
        <f t="shared" si="46"/>
        <v>0.11412201212784071</v>
      </c>
      <c r="AI84" s="10">
        <f t="shared" si="45"/>
        <v>61666549476.252815</v>
      </c>
      <c r="AJ84" s="52">
        <f t="shared" si="47"/>
        <v>0.1104701077397498</v>
      </c>
    </row>
    <row r="85" spans="1:36" x14ac:dyDescent="0.35">
      <c r="A85" t="s">
        <v>109</v>
      </c>
      <c r="B85">
        <v>6574833</v>
      </c>
      <c r="C85">
        <v>107993.1018553248</v>
      </c>
      <c r="D85">
        <v>330488.74238242122</v>
      </c>
      <c r="E85">
        <v>185599.44222891831</v>
      </c>
      <c r="F85">
        <v>514181.70568048232</v>
      </c>
      <c r="G85">
        <v>446304.5205305015</v>
      </c>
      <c r="H85">
        <v>1476501.3122285651</v>
      </c>
      <c r="I85">
        <v>786909.17871160444</v>
      </c>
      <c r="J85">
        <v>2345107.1131275198</v>
      </c>
      <c r="K85">
        <v>2078425.9783073</v>
      </c>
      <c r="L85">
        <v>6907934.0115889898</v>
      </c>
      <c r="M85">
        <v>0</v>
      </c>
      <c r="N85" s="48">
        <v>2022</v>
      </c>
      <c r="O85" s="10"/>
      <c r="Q85" s="98">
        <v>2022</v>
      </c>
      <c r="R85" s="12">
        <f t="shared" si="29"/>
        <v>21596139772.184418</v>
      </c>
      <c r="S85" s="12">
        <f t="shared" si="30"/>
        <v>0</v>
      </c>
      <c r="T85" s="10">
        <f t="shared" si="31"/>
        <v>185599.44222891831</v>
      </c>
      <c r="U85" s="12">
        <f t="shared" si="32"/>
        <v>10801867544.780186</v>
      </c>
      <c r="V85" s="12">
        <f t="shared" si="33"/>
        <v>183631748.26126316</v>
      </c>
      <c r="W85" s="10">
        <f t="shared" si="34"/>
        <v>446304.5205305015</v>
      </c>
      <c r="X85" s="12">
        <f t="shared" si="35"/>
        <v>6773371862.5505552</v>
      </c>
      <c r="Y85" s="12">
        <f t="shared" si="36"/>
        <v>27093487.450202223</v>
      </c>
      <c r="Z85" s="10">
        <f t="shared" si="37"/>
        <v>786909.17871160444</v>
      </c>
      <c r="AA85" s="12">
        <f t="shared" si="38"/>
        <v>5122445599.8647985</v>
      </c>
      <c r="AB85" s="12">
        <f t="shared" si="39"/>
        <v>71714238.398107186</v>
      </c>
      <c r="AC85" s="10">
        <f t="shared" si="40"/>
        <v>2078425.9783073</v>
      </c>
      <c r="AD85" s="10">
        <f t="shared" si="41"/>
        <v>3175320879.0985551</v>
      </c>
      <c r="AE85" s="12">
        <f t="shared" si="42"/>
        <v>0</v>
      </c>
      <c r="AF85" s="10">
        <f t="shared" si="43"/>
        <v>282439474.10957259</v>
      </c>
      <c r="AG85" s="10">
        <f t="shared" si="44"/>
        <v>282439474.10957259</v>
      </c>
      <c r="AH85" s="52"/>
      <c r="AI85" s="10">
        <f t="shared" si="45"/>
        <v>273401410.93806624</v>
      </c>
      <c r="AJ85" s="52"/>
    </row>
    <row r="86" spans="1:36" x14ac:dyDescent="0.35">
      <c r="A86" t="s">
        <v>110</v>
      </c>
      <c r="B86">
        <v>12258680</v>
      </c>
      <c r="C86">
        <v>496222.58920130122</v>
      </c>
      <c r="D86">
        <v>1793507.321666402</v>
      </c>
      <c r="E86">
        <v>819381.20673769538</v>
      </c>
      <c r="F86">
        <v>2924151.482649385</v>
      </c>
      <c r="G86">
        <v>1844455.306768819</v>
      </c>
      <c r="H86">
        <v>9962153.5989790093</v>
      </c>
      <c r="I86">
        <v>3007674.9129109192</v>
      </c>
      <c r="J86">
        <v>17505920.16866402</v>
      </c>
      <c r="K86">
        <v>7519316.2099421518</v>
      </c>
      <c r="L86">
        <v>69544749.587094948</v>
      </c>
      <c r="M86">
        <v>0</v>
      </c>
      <c r="N86" s="48">
        <v>2022</v>
      </c>
      <c r="O86" s="10">
        <v>31813079040</v>
      </c>
      <c r="P86">
        <v>2022</v>
      </c>
      <c r="Q86" s="98">
        <v>2022</v>
      </c>
      <c r="R86" s="12">
        <f t="shared" si="29"/>
        <v>219612452830.0549</v>
      </c>
      <c r="S86" s="12">
        <f t="shared" si="30"/>
        <v>0</v>
      </c>
      <c r="T86" s="10">
        <f t="shared" si="31"/>
        <v>819381.20673769538</v>
      </c>
      <c r="U86" s="12">
        <f t="shared" si="32"/>
        <v>129008526429.56557</v>
      </c>
      <c r="V86" s="12">
        <f t="shared" si="33"/>
        <v>2193144949.3026147</v>
      </c>
      <c r="W86" s="10">
        <f t="shared" si="34"/>
        <v>1844455.306768819</v>
      </c>
      <c r="X86" s="12">
        <f t="shared" si="35"/>
        <v>99512265700.751221</v>
      </c>
      <c r="Y86" s="12">
        <f t="shared" si="36"/>
        <v>398049062.80300492</v>
      </c>
      <c r="Z86" s="10">
        <f t="shared" si="37"/>
        <v>3007674.9129109192</v>
      </c>
      <c r="AA86" s="12">
        <f t="shared" si="38"/>
        <v>88864674575.897705</v>
      </c>
      <c r="AB86" s="12">
        <f t="shared" si="39"/>
        <v>1244105444.0625679</v>
      </c>
      <c r="AC86" s="10">
        <f t="shared" si="40"/>
        <v>7519316.2099421518</v>
      </c>
      <c r="AD86" s="10">
        <f t="shared" si="41"/>
        <v>76034993963.183548</v>
      </c>
      <c r="AE86" s="12">
        <f t="shared" si="42"/>
        <v>0</v>
      </c>
      <c r="AF86" s="10">
        <f t="shared" si="43"/>
        <v>3835299456.1681871</v>
      </c>
      <c r="AG86" s="10">
        <f t="shared" si="44"/>
        <v>3835299456.1681871</v>
      </c>
      <c r="AH86" s="52">
        <f t="shared" si="46"/>
        <v>0.1205573170501948</v>
      </c>
      <c r="AI86" s="10">
        <f t="shared" si="45"/>
        <v>3712569873.5708051</v>
      </c>
      <c r="AJ86" s="52">
        <f t="shared" si="47"/>
        <v>0.11669948290458858</v>
      </c>
    </row>
    <row r="87" spans="1:36" x14ac:dyDescent="0.35">
      <c r="A87" t="s">
        <v>111</v>
      </c>
      <c r="B87">
        <v>27445800</v>
      </c>
      <c r="C87">
        <v>81029.269134543996</v>
      </c>
      <c r="D87">
        <v>255889.9482419852</v>
      </c>
      <c r="E87">
        <v>140904.7346429342</v>
      </c>
      <c r="F87">
        <v>400858.36572744092</v>
      </c>
      <c r="G87">
        <v>348454.78419807821</v>
      </c>
      <c r="H87">
        <v>1163341.1161810481</v>
      </c>
      <c r="I87">
        <v>616789.017716242</v>
      </c>
      <c r="J87">
        <v>1851264.886359839</v>
      </c>
      <c r="K87">
        <v>1643288.895444222</v>
      </c>
      <c r="L87">
        <v>5447512.1934295651</v>
      </c>
      <c r="M87">
        <v>0</v>
      </c>
      <c r="N87" s="48">
        <v>2021</v>
      </c>
      <c r="O87" s="10">
        <v>14360903680</v>
      </c>
      <c r="P87">
        <v>2021</v>
      </c>
      <c r="Q87" s="98">
        <v>2022</v>
      </c>
      <c r="R87" s="12">
        <f t="shared" si="29"/>
        <v>69676089338.59877</v>
      </c>
      <c r="S87" s="12">
        <f t="shared" si="30"/>
        <v>0</v>
      </c>
      <c r="T87" s="10">
        <f t="shared" si="31"/>
        <v>140904.7346429342</v>
      </c>
      <c r="U87" s="12">
        <f t="shared" si="32"/>
        <v>35673176840.095772</v>
      </c>
      <c r="V87" s="12">
        <f t="shared" si="33"/>
        <v>606444006.28162813</v>
      </c>
      <c r="W87" s="10">
        <f t="shared" si="34"/>
        <v>348454.78419807821</v>
      </c>
      <c r="X87" s="12">
        <f t="shared" si="35"/>
        <v>22365207290.338196</v>
      </c>
      <c r="Y87" s="12">
        <f t="shared" si="36"/>
        <v>89460829.161352783</v>
      </c>
      <c r="Z87" s="10">
        <f t="shared" si="37"/>
        <v>616789.017716242</v>
      </c>
      <c r="AA87" s="12">
        <f t="shared" si="38"/>
        <v>16940588897.809217</v>
      </c>
      <c r="AB87" s="12">
        <f t="shared" si="39"/>
        <v>237168244.56932908</v>
      </c>
      <c r="AC87" s="10">
        <f t="shared" si="40"/>
        <v>1643288.895444222</v>
      </c>
      <c r="AD87" s="10">
        <f t="shared" si="41"/>
        <v>10440995179.184612</v>
      </c>
      <c r="AE87" s="12">
        <f t="shared" si="42"/>
        <v>0</v>
      </c>
      <c r="AF87" s="10">
        <f t="shared" si="43"/>
        <v>933073080.01231003</v>
      </c>
      <c r="AG87" s="10">
        <f t="shared" si="44"/>
        <v>933073080.01231003</v>
      </c>
      <c r="AH87" s="52">
        <f t="shared" si="46"/>
        <v>6.4973145200588805E-2</v>
      </c>
      <c r="AI87" s="10">
        <f t="shared" si="45"/>
        <v>903214741.4519161</v>
      </c>
      <c r="AJ87" s="52">
        <f t="shared" si="47"/>
        <v>6.2894004554169963E-2</v>
      </c>
    </row>
    <row r="88" spans="1:36" x14ac:dyDescent="0.35">
      <c r="A88" t="s">
        <v>112</v>
      </c>
      <c r="B88">
        <v>3143279</v>
      </c>
      <c r="C88">
        <v>1791511.909765484</v>
      </c>
      <c r="D88">
        <v>7395297.4822380198</v>
      </c>
      <c r="E88">
        <v>3477950.2400484229</v>
      </c>
      <c r="F88">
        <v>12222296.83554377</v>
      </c>
      <c r="G88">
        <v>10840278.596112709</v>
      </c>
      <c r="H88">
        <v>37623174.430885017</v>
      </c>
      <c r="I88">
        <v>21219613.75200782</v>
      </c>
      <c r="J88">
        <v>59599303.718439683</v>
      </c>
      <c r="K88">
        <v>56924398.949576147</v>
      </c>
      <c r="L88">
        <v>167172290.91579741</v>
      </c>
      <c r="M88">
        <v>0</v>
      </c>
      <c r="N88" s="48">
        <v>2022</v>
      </c>
      <c r="O88" s="10"/>
      <c r="Q88" s="98">
        <v>2022</v>
      </c>
      <c r="R88" s="12">
        <f t="shared" si="29"/>
        <v>232391275645.33643</v>
      </c>
      <c r="S88" s="12">
        <f t="shared" si="30"/>
        <v>0</v>
      </c>
      <c r="T88" s="10">
        <f t="shared" si="31"/>
        <v>3477950.2400484229</v>
      </c>
      <c r="U88" s="12">
        <f t="shared" si="32"/>
        <v>137429605111.7101</v>
      </c>
      <c r="V88" s="12">
        <f t="shared" si="33"/>
        <v>2336303286.8990717</v>
      </c>
      <c r="W88" s="10">
        <f t="shared" si="34"/>
        <v>10840278.596112709</v>
      </c>
      <c r="X88" s="12">
        <f t="shared" si="35"/>
        <v>84186114036.627258</v>
      </c>
      <c r="Y88" s="12">
        <f t="shared" si="36"/>
        <v>336744456.14650905</v>
      </c>
      <c r="Z88" s="10">
        <f t="shared" si="37"/>
        <v>21219613.75200782</v>
      </c>
      <c r="AA88" s="12">
        <f t="shared" si="38"/>
        <v>60319036748.997993</v>
      </c>
      <c r="AB88" s="12">
        <f t="shared" si="39"/>
        <v>844466514.48597205</v>
      </c>
      <c r="AC88" s="10">
        <f t="shared" si="40"/>
        <v>56924398.949576147</v>
      </c>
      <c r="AD88" s="10">
        <f t="shared" si="41"/>
        <v>34653988361.169205</v>
      </c>
      <c r="AE88" s="12">
        <f t="shared" si="42"/>
        <v>0</v>
      </c>
      <c r="AF88" s="10">
        <f t="shared" si="43"/>
        <v>3517514257.5315528</v>
      </c>
      <c r="AG88" s="10">
        <f t="shared" si="44"/>
        <v>3517514257.5315528</v>
      </c>
      <c r="AH88" s="52"/>
      <c r="AI88" s="10">
        <f t="shared" si="45"/>
        <v>3404953801.2905431</v>
      </c>
      <c r="AJ88" s="52"/>
    </row>
    <row r="89" spans="1:36" x14ac:dyDescent="0.35">
      <c r="A89" t="s">
        <v>113</v>
      </c>
      <c r="B89">
        <v>3802823</v>
      </c>
      <c r="C89">
        <v>32162.522290132809</v>
      </c>
      <c r="D89">
        <v>87348.289768189148</v>
      </c>
      <c r="E89">
        <v>53205.097308531433</v>
      </c>
      <c r="F89">
        <v>131689.63350960091</v>
      </c>
      <c r="G89">
        <v>118424.0954504384</v>
      </c>
      <c r="H89">
        <v>356575.81606202899</v>
      </c>
      <c r="I89">
        <v>195839.15904119279</v>
      </c>
      <c r="J89">
        <v>556482.26408503659</v>
      </c>
      <c r="K89">
        <v>485910.62448071619</v>
      </c>
      <c r="L89">
        <v>1622145.8114584279</v>
      </c>
      <c r="M89">
        <v>0</v>
      </c>
      <c r="N89" s="48">
        <v>2022</v>
      </c>
      <c r="O89" s="10">
        <v>2675456768</v>
      </c>
      <c r="P89">
        <v>2022</v>
      </c>
      <c r="Q89" s="98">
        <v>2022</v>
      </c>
      <c r="R89" s="12">
        <f t="shared" si="29"/>
        <v>3244807772.3513441</v>
      </c>
      <c r="S89" s="12">
        <f t="shared" si="30"/>
        <v>0</v>
      </c>
      <c r="T89" s="10">
        <f t="shared" si="31"/>
        <v>53205.097308531433</v>
      </c>
      <c r="U89" s="12">
        <f t="shared" si="32"/>
        <v>1492313997.0487983</v>
      </c>
      <c r="V89" s="12">
        <f t="shared" si="33"/>
        <v>25369337.949829575</v>
      </c>
      <c r="W89" s="10">
        <f t="shared" si="34"/>
        <v>118424.0954504384</v>
      </c>
      <c r="X89" s="12">
        <f t="shared" si="35"/>
        <v>905648840.63133073</v>
      </c>
      <c r="Y89" s="12">
        <f t="shared" si="36"/>
        <v>3622595.3625253229</v>
      </c>
      <c r="Z89" s="10">
        <f t="shared" si="37"/>
        <v>195839.15904119279</v>
      </c>
      <c r="AA89" s="12">
        <f t="shared" si="38"/>
        <v>685730947.32607257</v>
      </c>
      <c r="AB89" s="12">
        <f t="shared" si="39"/>
        <v>9600233.2625650167</v>
      </c>
      <c r="AC89" s="10">
        <f t="shared" si="40"/>
        <v>485910.62448071619</v>
      </c>
      <c r="AD89" s="10">
        <f t="shared" si="41"/>
        <v>432090130.24481428</v>
      </c>
      <c r="AE89" s="12">
        <f t="shared" si="42"/>
        <v>0</v>
      </c>
      <c r="AF89" s="10">
        <f t="shared" si="43"/>
        <v>38592166.574919909</v>
      </c>
      <c r="AG89" s="10">
        <f t="shared" si="44"/>
        <v>38592166.574919909</v>
      </c>
      <c r="AH89" s="52">
        <f t="shared" si="46"/>
        <v>1.4424515109533591E-2</v>
      </c>
      <c r="AI89" s="10">
        <f t="shared" si="45"/>
        <v>37357217.244522475</v>
      </c>
      <c r="AJ89" s="52">
        <f t="shared" si="47"/>
        <v>1.3962930626028517E-2</v>
      </c>
    </row>
    <row r="90" spans="1:36" x14ac:dyDescent="0.35">
      <c r="A90" t="s">
        <v>114</v>
      </c>
      <c r="B90">
        <v>4495742</v>
      </c>
      <c r="C90">
        <v>65762.610908399234</v>
      </c>
      <c r="D90">
        <v>194794.2852559342</v>
      </c>
      <c r="E90">
        <v>111696.23080052091</v>
      </c>
      <c r="F90">
        <v>300527.72757910052</v>
      </c>
      <c r="G90">
        <v>262113.70122908111</v>
      </c>
      <c r="H90">
        <v>850874.44196771726</v>
      </c>
      <c r="I90">
        <v>457143.60847192141</v>
      </c>
      <c r="J90">
        <v>1346360.594937461</v>
      </c>
      <c r="K90">
        <v>1168679.437189881</v>
      </c>
      <c r="L90">
        <v>3959427.326178995</v>
      </c>
      <c r="M90">
        <v>0</v>
      </c>
      <c r="N90" s="48">
        <v>2022</v>
      </c>
      <c r="O90" s="10">
        <v>1598304384</v>
      </c>
      <c r="P90">
        <v>2022</v>
      </c>
      <c r="Q90" s="98">
        <v>2022</v>
      </c>
      <c r="R90" s="12">
        <f t="shared" si="29"/>
        <v>8666544592.6108418</v>
      </c>
      <c r="S90" s="12">
        <f t="shared" si="30"/>
        <v>0</v>
      </c>
      <c r="T90" s="10">
        <f t="shared" si="31"/>
        <v>111696.23080052091</v>
      </c>
      <c r="U90" s="12">
        <f t="shared" si="32"/>
        <v>4244688454.9516249</v>
      </c>
      <c r="V90" s="12">
        <f t="shared" si="33"/>
        <v>72159703.734177634</v>
      </c>
      <c r="W90" s="10">
        <f t="shared" si="34"/>
        <v>262113.70122908111</v>
      </c>
      <c r="X90" s="12">
        <f t="shared" si="35"/>
        <v>2646916390.0897975</v>
      </c>
      <c r="Y90" s="12">
        <f t="shared" si="36"/>
        <v>10587665.560359189</v>
      </c>
      <c r="Z90" s="10">
        <f t="shared" si="37"/>
        <v>457143.60847192141</v>
      </c>
      <c r="AA90" s="12">
        <f t="shared" si="38"/>
        <v>1998845076.5832789</v>
      </c>
      <c r="AB90" s="12">
        <f t="shared" si="39"/>
        <v>27983831.07216591</v>
      </c>
      <c r="AC90" s="10">
        <f t="shared" si="40"/>
        <v>1168679.437189881</v>
      </c>
      <c r="AD90" s="10">
        <f t="shared" si="41"/>
        <v>1254648249.5939698</v>
      </c>
      <c r="AE90" s="12">
        <f t="shared" si="42"/>
        <v>0</v>
      </c>
      <c r="AF90" s="10">
        <f t="shared" si="43"/>
        <v>110731200.36670274</v>
      </c>
      <c r="AG90" s="10">
        <f t="shared" si="44"/>
        <v>110731200.36670274</v>
      </c>
      <c r="AH90" s="52">
        <f t="shared" si="46"/>
        <v>6.9280420847987079E-2</v>
      </c>
      <c r="AI90" s="10">
        <f t="shared" si="45"/>
        <v>107187801.95496824</v>
      </c>
      <c r="AJ90" s="52">
        <f t="shared" si="47"/>
        <v>6.7063447380851487E-2</v>
      </c>
    </row>
    <row r="91" spans="1:36" x14ac:dyDescent="0.35">
      <c r="A91" t="s">
        <v>115</v>
      </c>
      <c r="B91">
        <v>1469567</v>
      </c>
      <c r="C91">
        <v>884643.82657144475</v>
      </c>
      <c r="D91">
        <v>2894765.385494377</v>
      </c>
      <c r="E91">
        <v>1634157.2942323589</v>
      </c>
      <c r="F91">
        <v>4542813.3388552871</v>
      </c>
      <c r="G91">
        <v>4278460.5397440111</v>
      </c>
      <c r="H91">
        <v>12585722.323522231</v>
      </c>
      <c r="I91">
        <v>7352466.0691051362</v>
      </c>
      <c r="J91">
        <v>19408044.22467602</v>
      </c>
      <c r="K91">
        <v>18268571.89729654</v>
      </c>
      <c r="L91">
        <v>52820603.195409402</v>
      </c>
      <c r="M91">
        <v>0</v>
      </c>
      <c r="N91" s="48">
        <v>2022</v>
      </c>
      <c r="O91" s="10">
        <v>6617357824</v>
      </c>
      <c r="P91">
        <v>2022</v>
      </c>
      <c r="Q91" s="98">
        <v>2022</v>
      </c>
      <c r="R91" s="12">
        <f t="shared" si="29"/>
        <v>42510802187.90815</v>
      </c>
      <c r="S91" s="12">
        <f t="shared" si="30"/>
        <v>0</v>
      </c>
      <c r="T91" s="10">
        <f t="shared" si="31"/>
        <v>1634157.2942323589</v>
      </c>
      <c r="U91" s="12">
        <f t="shared" si="32"/>
        <v>21372324687.641911</v>
      </c>
      <c r="V91" s="12">
        <f t="shared" si="33"/>
        <v>363329519.6899125</v>
      </c>
      <c r="W91" s="10">
        <f t="shared" si="34"/>
        <v>4278460.5397440111</v>
      </c>
      <c r="X91" s="12">
        <f t="shared" si="35"/>
        <v>12208077777.801607</v>
      </c>
      <c r="Y91" s="12">
        <f t="shared" si="36"/>
        <v>48832311.111206427</v>
      </c>
      <c r="Z91" s="10">
        <f t="shared" si="37"/>
        <v>7352466.0691051362</v>
      </c>
      <c r="AA91" s="12">
        <f t="shared" si="38"/>
        <v>8858239911.6739178</v>
      </c>
      <c r="AB91" s="12">
        <f t="shared" si="39"/>
        <v>124015358.76343487</v>
      </c>
      <c r="AC91" s="10">
        <f t="shared" si="40"/>
        <v>18268571.89729654</v>
      </c>
      <c r="AD91" s="10">
        <f t="shared" si="41"/>
        <v>5077652497.867383</v>
      </c>
      <c r="AE91" s="12">
        <f t="shared" si="42"/>
        <v>0</v>
      </c>
      <c r="AF91" s="10">
        <f t="shared" si="43"/>
        <v>536177189.5645538</v>
      </c>
      <c r="AG91" s="10">
        <f t="shared" si="44"/>
        <v>536177189.5645538</v>
      </c>
      <c r="AH91" s="52">
        <f t="shared" si="46"/>
        <v>8.1025872232559776E-2</v>
      </c>
      <c r="AI91" s="10">
        <f t="shared" si="45"/>
        <v>519019519.49848807</v>
      </c>
      <c r="AJ91" s="52">
        <f t="shared" si="47"/>
        <v>7.8433044321117862E-2</v>
      </c>
    </row>
    <row r="92" spans="1:36" x14ac:dyDescent="0.35">
      <c r="A92" t="s">
        <v>116</v>
      </c>
      <c r="B92">
        <v>3495084</v>
      </c>
      <c r="C92">
        <v>132098.7003952621</v>
      </c>
      <c r="D92">
        <v>679404.82099555701</v>
      </c>
      <c r="E92">
        <v>262654.92839239538</v>
      </c>
      <c r="F92">
        <v>1167278.129240372</v>
      </c>
      <c r="G92">
        <v>871094.79703217698</v>
      </c>
      <c r="H92">
        <v>4001282.325948495</v>
      </c>
      <c r="I92">
        <v>1718271.0109562341</v>
      </c>
      <c r="J92">
        <v>6743445.8447553581</v>
      </c>
      <c r="K92">
        <v>4577397.7163192034</v>
      </c>
      <c r="L92">
        <v>23139949.0022243</v>
      </c>
      <c r="M92">
        <v>0</v>
      </c>
      <c r="N92" s="48">
        <v>2022</v>
      </c>
      <c r="O92" s="10"/>
      <c r="Q92" s="98">
        <v>2022</v>
      </c>
      <c r="R92" s="12">
        <f t="shared" si="29"/>
        <v>23675098595.364357</v>
      </c>
      <c r="S92" s="12">
        <f t="shared" si="30"/>
        <v>0</v>
      </c>
      <c r="T92" s="10">
        <f t="shared" si="31"/>
        <v>262654.92839239538</v>
      </c>
      <c r="U92" s="12">
        <f t="shared" si="32"/>
        <v>15808670376.56275</v>
      </c>
      <c r="V92" s="12">
        <f t="shared" si="33"/>
        <v>268747396.40156674</v>
      </c>
      <c r="W92" s="10">
        <f t="shared" si="34"/>
        <v>871094.79703217698</v>
      </c>
      <c r="X92" s="12">
        <f t="shared" si="35"/>
        <v>10940268349.31496</v>
      </c>
      <c r="Y92" s="12">
        <f t="shared" si="36"/>
        <v>43761073.397259846</v>
      </c>
      <c r="Z92" s="10">
        <f t="shared" si="37"/>
        <v>1718271.0109562341</v>
      </c>
      <c r="AA92" s="12">
        <f t="shared" si="38"/>
        <v>8781704079.4069881</v>
      </c>
      <c r="AB92" s="12">
        <f t="shared" si="39"/>
        <v>122943857.11169785</v>
      </c>
      <c r="AC92" s="10">
        <f t="shared" si="40"/>
        <v>4577397.7163192034</v>
      </c>
      <c r="AD92" s="10">
        <f t="shared" si="41"/>
        <v>6487767599.8546324</v>
      </c>
      <c r="AE92" s="12">
        <f t="shared" si="42"/>
        <v>0</v>
      </c>
      <c r="AF92" s="10">
        <f t="shared" si="43"/>
        <v>435452326.91052443</v>
      </c>
      <c r="AG92" s="10">
        <f t="shared" si="44"/>
        <v>435452326.91052443</v>
      </c>
      <c r="AH92" s="52"/>
      <c r="AI92" s="10">
        <f t="shared" si="45"/>
        <v>421517852.44938761</v>
      </c>
      <c r="AJ92" s="52"/>
    </row>
    <row r="93" spans="1:36" x14ac:dyDescent="0.35">
      <c r="A93" t="s">
        <v>117</v>
      </c>
      <c r="B93">
        <v>1292380</v>
      </c>
      <c r="C93">
        <v>31492.895382649778</v>
      </c>
      <c r="D93">
        <v>105307.2738589449</v>
      </c>
      <c r="E93">
        <v>56015.900977822261</v>
      </c>
      <c r="F93">
        <v>167120.46917556689</v>
      </c>
      <c r="G93">
        <v>145337.1860006171</v>
      </c>
      <c r="H93">
        <v>493600.66939998203</v>
      </c>
      <c r="I93">
        <v>263624.75422714249</v>
      </c>
      <c r="J93">
        <v>786709.88215708162</v>
      </c>
      <c r="K93">
        <v>697225.46899714484</v>
      </c>
      <c r="L93">
        <v>2303227.6957665482</v>
      </c>
      <c r="M93">
        <v>0</v>
      </c>
      <c r="N93" s="48">
        <v>2022</v>
      </c>
      <c r="O93" s="10">
        <v>478508320</v>
      </c>
      <c r="P93">
        <v>2021</v>
      </c>
      <c r="Q93" s="98">
        <v>2022</v>
      </c>
      <c r="R93" s="12">
        <f t="shared" si="29"/>
        <v>1334838222.2982323</v>
      </c>
      <c r="S93" s="12">
        <f t="shared" si="30"/>
        <v>0</v>
      </c>
      <c r="T93" s="10">
        <f t="shared" si="31"/>
        <v>56015.900977822261</v>
      </c>
      <c r="U93" s="12">
        <f t="shared" si="32"/>
        <v>717946609.23700607</v>
      </c>
      <c r="V93" s="12">
        <f t="shared" si="33"/>
        <v>12205092.357029105</v>
      </c>
      <c r="W93" s="10">
        <f t="shared" si="34"/>
        <v>145337.1860006171</v>
      </c>
      <c r="X93" s="12">
        <f t="shared" si="35"/>
        <v>450088760.67567128</v>
      </c>
      <c r="Y93" s="12">
        <f t="shared" si="36"/>
        <v>1800355.0427026851</v>
      </c>
      <c r="Z93" s="10">
        <f t="shared" si="37"/>
        <v>263624.75422714249</v>
      </c>
      <c r="AA93" s="12">
        <f t="shared" si="38"/>
        <v>338012378.81704742</v>
      </c>
      <c r="AB93" s="12">
        <f t="shared" si="39"/>
        <v>4732173.3034386644</v>
      </c>
      <c r="AC93" s="10">
        <f t="shared" si="40"/>
        <v>697225.46899714484</v>
      </c>
      <c r="AD93" s="10">
        <f t="shared" si="41"/>
        <v>207556515.78322414</v>
      </c>
      <c r="AE93" s="12">
        <f t="shared" si="42"/>
        <v>0</v>
      </c>
      <c r="AF93" s="10">
        <f t="shared" si="43"/>
        <v>18737620.703170452</v>
      </c>
      <c r="AG93" s="10">
        <f t="shared" si="44"/>
        <v>18737620.703170452</v>
      </c>
      <c r="AH93" s="52">
        <f t="shared" si="46"/>
        <v>3.9158401055953328E-2</v>
      </c>
      <c r="AI93" s="10">
        <f t="shared" si="45"/>
        <v>18138016.840668999</v>
      </c>
      <c r="AJ93" s="52">
        <f t="shared" si="47"/>
        <v>3.7905332222162823E-2</v>
      </c>
    </row>
    <row r="94" spans="1:36" x14ac:dyDescent="0.35">
      <c r="A94" t="s">
        <v>118</v>
      </c>
      <c r="B94">
        <v>2483358</v>
      </c>
      <c r="C94">
        <v>11120.5</v>
      </c>
      <c r="D94">
        <v>14253.9</v>
      </c>
      <c r="E94">
        <v>18593.2</v>
      </c>
      <c r="F94">
        <v>21708.400000000001</v>
      </c>
      <c r="G94">
        <v>42422.8</v>
      </c>
      <c r="H94">
        <v>59996.2</v>
      </c>
      <c r="I94">
        <v>71388.5</v>
      </c>
      <c r="J94">
        <v>94348.9</v>
      </c>
      <c r="K94">
        <v>181299.1</v>
      </c>
      <c r="L94">
        <v>276474.40000000002</v>
      </c>
      <c r="M94">
        <v>0</v>
      </c>
      <c r="N94" s="48">
        <v>2001</v>
      </c>
      <c r="O94" s="10"/>
      <c r="Q94" s="98">
        <v>2021</v>
      </c>
      <c r="R94" s="12">
        <f t="shared" si="29"/>
        <v>303786700.78200001</v>
      </c>
      <c r="S94" s="12">
        <f t="shared" si="30"/>
        <v>0</v>
      </c>
      <c r="T94" s="10">
        <f t="shared" si="31"/>
        <v>18593.2</v>
      </c>
      <c r="U94" s="12">
        <f t="shared" si="32"/>
        <v>38680784.208000012</v>
      </c>
      <c r="V94" s="12">
        <f t="shared" si="33"/>
        <v>657573.33153600025</v>
      </c>
      <c r="W94" s="10">
        <f t="shared" si="34"/>
        <v>42422.8</v>
      </c>
      <c r="X94" s="12">
        <f t="shared" si="35"/>
        <v>43641043.477199987</v>
      </c>
      <c r="Y94" s="12">
        <f t="shared" si="36"/>
        <v>174564.17390879994</v>
      </c>
      <c r="Z94" s="10">
        <f t="shared" si="37"/>
        <v>71388.5</v>
      </c>
      <c r="AA94" s="12">
        <f t="shared" si="38"/>
        <v>28509446.511599995</v>
      </c>
      <c r="AB94" s="12">
        <f t="shared" si="39"/>
        <v>399132.2511624</v>
      </c>
      <c r="AC94" s="10">
        <f t="shared" si="40"/>
        <v>181299.1</v>
      </c>
      <c r="AD94" s="10">
        <f t="shared" si="41"/>
        <v>23635434.265740003</v>
      </c>
      <c r="AE94" s="12">
        <f t="shared" si="42"/>
        <v>0</v>
      </c>
      <c r="AF94" s="10">
        <f t="shared" si="43"/>
        <v>1231269.7566072003</v>
      </c>
      <c r="AG94" s="10">
        <f t="shared" si="44"/>
        <v>1231269.7566072003</v>
      </c>
      <c r="AH94" s="52"/>
      <c r="AI94" s="10">
        <f t="shared" si="45"/>
        <v>1191869.1243957698</v>
      </c>
      <c r="AJ94" s="52"/>
    </row>
    <row r="95" spans="1:36" x14ac:dyDescent="0.35">
      <c r="A95" t="s">
        <v>119</v>
      </c>
      <c r="B95">
        <v>4240849</v>
      </c>
      <c r="C95">
        <v>162828.25104089969</v>
      </c>
      <c r="D95">
        <v>461912.29426801769</v>
      </c>
      <c r="E95">
        <v>273380.94811360462</v>
      </c>
      <c r="F95">
        <v>704754.31665193837</v>
      </c>
      <c r="G95">
        <v>622272.48638671043</v>
      </c>
      <c r="H95">
        <v>1955242.767234267</v>
      </c>
      <c r="I95">
        <v>1058628.0961684019</v>
      </c>
      <c r="J95">
        <v>3082004.784624469</v>
      </c>
      <c r="K95">
        <v>2715653.275233902</v>
      </c>
      <c r="L95">
        <v>9039783.9636503421</v>
      </c>
      <c r="M95">
        <v>0</v>
      </c>
      <c r="N95" s="48">
        <v>2022</v>
      </c>
      <c r="O95" s="10"/>
      <c r="Q95" s="98">
        <v>2022</v>
      </c>
      <c r="R95" s="12">
        <f t="shared" si="29"/>
        <v>19503252945.562286</v>
      </c>
      <c r="S95" s="12">
        <f t="shared" si="30"/>
        <v>0</v>
      </c>
      <c r="T95" s="10">
        <f t="shared" si="31"/>
        <v>273380.94811360462</v>
      </c>
      <c r="U95" s="12">
        <f t="shared" si="32"/>
        <v>9146946592.9621201</v>
      </c>
      <c r="V95" s="12">
        <f t="shared" si="33"/>
        <v>155498092.08035606</v>
      </c>
      <c r="W95" s="10">
        <f t="shared" si="34"/>
        <v>622272.48638671043</v>
      </c>
      <c r="X95" s="12">
        <f t="shared" si="35"/>
        <v>5652925682.5620794</v>
      </c>
      <c r="Y95" s="12">
        <f t="shared" si="36"/>
        <v>22611702.730248317</v>
      </c>
      <c r="Z95" s="10">
        <f t="shared" si="37"/>
        <v>1058628.0961684019</v>
      </c>
      <c r="AA95" s="12">
        <f t="shared" si="38"/>
        <v>4290417502.9311118</v>
      </c>
      <c r="AB95" s="12">
        <f t="shared" si="39"/>
        <v>60065845.041035578</v>
      </c>
      <c r="AC95" s="10">
        <f t="shared" si="40"/>
        <v>2715653.275233902</v>
      </c>
      <c r="AD95" s="10">
        <f t="shared" si="41"/>
        <v>2681968330.5840173</v>
      </c>
      <c r="AE95" s="12">
        <f t="shared" si="42"/>
        <v>0</v>
      </c>
      <c r="AF95" s="10">
        <f t="shared" si="43"/>
        <v>238175639.85163999</v>
      </c>
      <c r="AG95" s="10">
        <f t="shared" si="44"/>
        <v>238175639.85163999</v>
      </c>
      <c r="AH95" s="52"/>
      <c r="AI95" s="10">
        <f t="shared" si="45"/>
        <v>230554019.37638751</v>
      </c>
      <c r="AJ95" s="52"/>
    </row>
    <row r="96" spans="1:36" x14ac:dyDescent="0.35">
      <c r="A96" t="s">
        <v>120</v>
      </c>
      <c r="B96">
        <v>2203331</v>
      </c>
      <c r="C96">
        <v>694626.25653581275</v>
      </c>
      <c r="D96">
        <v>2226845.073958186</v>
      </c>
      <c r="E96">
        <v>1196942.9827002101</v>
      </c>
      <c r="F96">
        <v>3513210.839931577</v>
      </c>
      <c r="G96">
        <v>2928155.240736722</v>
      </c>
      <c r="H96">
        <v>10427411.76028008</v>
      </c>
      <c r="I96">
        <v>5128178.323736636</v>
      </c>
      <c r="J96">
        <v>16894166.527421001</v>
      </c>
      <c r="K96">
        <v>13459473.625709901</v>
      </c>
      <c r="L96">
        <v>52950330.361816883</v>
      </c>
      <c r="M96">
        <v>0</v>
      </c>
      <c r="N96" s="48">
        <v>2022</v>
      </c>
      <c r="O96" s="10">
        <v>14980669440</v>
      </c>
      <c r="P96">
        <v>2022</v>
      </c>
      <c r="Q96" s="98">
        <v>2022</v>
      </c>
      <c r="R96" s="12">
        <f t="shared" si="29"/>
        <v>49020216483.673645</v>
      </c>
      <c r="S96" s="12">
        <f t="shared" si="30"/>
        <v>0</v>
      </c>
      <c r="T96" s="10">
        <f t="shared" si="31"/>
        <v>1196942.9827002101</v>
      </c>
      <c r="U96" s="12">
        <f t="shared" si="32"/>
        <v>25517523870.707226</v>
      </c>
      <c r="V96" s="12">
        <f t="shared" si="33"/>
        <v>433797905.80202287</v>
      </c>
      <c r="W96" s="10">
        <f t="shared" si="34"/>
        <v>2928155.240736722</v>
      </c>
      <c r="X96" s="12">
        <f t="shared" si="35"/>
        <v>16523344366.461988</v>
      </c>
      <c r="Y96" s="12">
        <f t="shared" si="36"/>
        <v>66093377.465847954</v>
      </c>
      <c r="Z96" s="10">
        <f t="shared" si="37"/>
        <v>5128178.323736636</v>
      </c>
      <c r="AA96" s="12">
        <f t="shared" si="38"/>
        <v>12962183277.406038</v>
      </c>
      <c r="AB96" s="12">
        <f t="shared" si="39"/>
        <v>181470565.88368458</v>
      </c>
      <c r="AC96" s="10">
        <f t="shared" si="40"/>
        <v>13459473.625709901</v>
      </c>
      <c r="AD96" s="10">
        <f t="shared" si="41"/>
        <v>8701142886.3223343</v>
      </c>
      <c r="AE96" s="12">
        <f t="shared" si="42"/>
        <v>0</v>
      </c>
      <c r="AF96" s="10">
        <f t="shared" si="43"/>
        <v>681361849.15155542</v>
      </c>
      <c r="AG96" s="10">
        <f t="shared" si="44"/>
        <v>681361849.15155542</v>
      </c>
      <c r="AH96" s="52">
        <f t="shared" si="46"/>
        <v>4.5482737061953049E-2</v>
      </c>
      <c r="AI96" s="10">
        <f t="shared" si="45"/>
        <v>659558269.97870564</v>
      </c>
      <c r="AJ96" s="52">
        <f t="shared" si="47"/>
        <v>4.4027289475970552E-2</v>
      </c>
    </row>
    <row r="97" spans="1:36" x14ac:dyDescent="0.35">
      <c r="A97" t="s">
        <v>121</v>
      </c>
      <c r="B97">
        <v>511420</v>
      </c>
      <c r="C97">
        <v>2351562.8880489459</v>
      </c>
      <c r="D97">
        <v>9345553.829358859</v>
      </c>
      <c r="E97">
        <v>3451368.9797618552</v>
      </c>
      <c r="F97">
        <v>15817673.87925227</v>
      </c>
      <c r="G97">
        <v>8578877.5645719767</v>
      </c>
      <c r="H97">
        <v>58865131.797425352</v>
      </c>
      <c r="I97">
        <v>16158038.150242999</v>
      </c>
      <c r="J97">
        <v>105665215.8995052</v>
      </c>
      <c r="K97">
        <v>52792663.709248587</v>
      </c>
      <c r="L97">
        <v>417890772.35366029</v>
      </c>
      <c r="M97">
        <v>2214561280</v>
      </c>
      <c r="N97" s="48">
        <v>2022</v>
      </c>
      <c r="O97" s="10">
        <v>21609611264</v>
      </c>
      <c r="P97">
        <v>2022</v>
      </c>
      <c r="Q97" s="98">
        <v>2022</v>
      </c>
      <c r="R97" s="12">
        <f t="shared" si="29"/>
        <v>47784690481.707077</v>
      </c>
      <c r="S97" s="12">
        <f t="shared" si="30"/>
        <v>0</v>
      </c>
      <c r="T97" s="10">
        <f t="shared" si="31"/>
        <v>3451368.9797618552</v>
      </c>
      <c r="U97" s="12">
        <f t="shared" si="32"/>
        <v>31621878258.486938</v>
      </c>
      <c r="V97" s="12">
        <f t="shared" si="33"/>
        <v>537571930.39427805</v>
      </c>
      <c r="W97" s="10">
        <f t="shared" si="34"/>
        <v>8578877.5645719767</v>
      </c>
      <c r="X97" s="12">
        <f t="shared" si="35"/>
        <v>25717396139.765873</v>
      </c>
      <c r="Y97" s="12">
        <f t="shared" si="36"/>
        <v>102869584.55906349</v>
      </c>
      <c r="Z97" s="10">
        <f t="shared" si="37"/>
        <v>16158038.150242999</v>
      </c>
      <c r="AA97" s="12">
        <f t="shared" si="38"/>
        <v>22887880422.263836</v>
      </c>
      <c r="AB97" s="12">
        <f t="shared" si="39"/>
        <v>320430325.91169375</v>
      </c>
      <c r="AC97" s="10">
        <f t="shared" si="40"/>
        <v>52792663.709248587</v>
      </c>
      <c r="AD97" s="10">
        <f t="shared" si="41"/>
        <v>18671847472.292503</v>
      </c>
      <c r="AE97" s="12">
        <f t="shared" si="42"/>
        <v>0</v>
      </c>
      <c r="AF97" s="10">
        <f t="shared" si="43"/>
        <v>960871840.8650353</v>
      </c>
      <c r="AG97" s="10">
        <f t="shared" si="44"/>
        <v>0</v>
      </c>
      <c r="AH97" s="52">
        <f t="shared" si="46"/>
        <v>0</v>
      </c>
      <c r="AI97" s="10">
        <f t="shared" si="45"/>
        <v>0</v>
      </c>
      <c r="AJ97" s="52">
        <f t="shared" si="47"/>
        <v>0</v>
      </c>
    </row>
    <row r="98" spans="1:36" x14ac:dyDescent="0.35">
      <c r="A98" t="s">
        <v>122</v>
      </c>
      <c r="B98">
        <v>566737</v>
      </c>
      <c r="C98">
        <v>690467.93542944756</v>
      </c>
      <c r="D98">
        <v>2327933.194952053</v>
      </c>
      <c r="E98">
        <v>1147350.6559574089</v>
      </c>
      <c r="F98">
        <v>3731368.551642654</v>
      </c>
      <c r="G98">
        <v>2580618.8506755722</v>
      </c>
      <c r="H98">
        <v>12112243.33367908</v>
      </c>
      <c r="I98">
        <v>4308046.9025342613</v>
      </c>
      <c r="J98">
        <v>20794660.54883787</v>
      </c>
      <c r="K98">
        <v>10853148.980036611</v>
      </c>
      <c r="L98">
        <v>78290452.926478028</v>
      </c>
      <c r="M98">
        <v>0</v>
      </c>
      <c r="N98" s="48">
        <v>2022</v>
      </c>
      <c r="O98" s="10"/>
      <c r="Q98" s="98">
        <v>2022</v>
      </c>
      <c r="R98" s="12">
        <f t="shared" si="29"/>
        <v>13181799328.935417</v>
      </c>
      <c r="S98" s="12">
        <f t="shared" si="30"/>
        <v>0</v>
      </c>
      <c r="T98" s="10">
        <f t="shared" si="31"/>
        <v>1147350.6559574089</v>
      </c>
      <c r="U98" s="12">
        <f t="shared" si="32"/>
        <v>7322292750.7348442</v>
      </c>
      <c r="V98" s="12">
        <f t="shared" si="33"/>
        <v>124478976.76249236</v>
      </c>
      <c r="W98" s="10">
        <f t="shared" si="34"/>
        <v>2580618.8506755722</v>
      </c>
      <c r="X98" s="12">
        <f t="shared" si="35"/>
        <v>5401924264.6239586</v>
      </c>
      <c r="Y98" s="12">
        <f t="shared" si="36"/>
        <v>21607697.058495834</v>
      </c>
      <c r="Z98" s="10">
        <f t="shared" si="37"/>
        <v>4308046.9025342613</v>
      </c>
      <c r="AA98" s="12">
        <f t="shared" si="38"/>
        <v>4671786979.0325842</v>
      </c>
      <c r="AB98" s="12">
        <f t="shared" si="39"/>
        <v>65405017.706456192</v>
      </c>
      <c r="AC98" s="10">
        <f t="shared" si="40"/>
        <v>10853148.980036611</v>
      </c>
      <c r="AD98" s="10">
        <f t="shared" si="41"/>
        <v>3821921532.6694369</v>
      </c>
      <c r="AE98" s="12">
        <f t="shared" si="42"/>
        <v>0</v>
      </c>
      <c r="AF98" s="10">
        <f t="shared" si="43"/>
        <v>211491691.52744436</v>
      </c>
      <c r="AG98" s="10">
        <f t="shared" si="44"/>
        <v>211491691.52744436</v>
      </c>
      <c r="AH98" s="52"/>
      <c r="AI98" s="10">
        <f t="shared" si="45"/>
        <v>204723957.39856613</v>
      </c>
      <c r="AJ98" s="52"/>
    </row>
    <row r="99" spans="1:36" x14ac:dyDescent="0.35">
      <c r="A99" t="s">
        <v>123</v>
      </c>
      <c r="B99">
        <v>1639304</v>
      </c>
      <c r="C99">
        <v>161844.94162480271</v>
      </c>
      <c r="D99">
        <v>422241.55123534478</v>
      </c>
      <c r="E99">
        <v>263537.84581914131</v>
      </c>
      <c r="F99">
        <v>629452.68317625113</v>
      </c>
      <c r="G99">
        <v>577695.38935316843</v>
      </c>
      <c r="H99">
        <v>1667233.8409546709</v>
      </c>
      <c r="I99">
        <v>935786.62006306171</v>
      </c>
      <c r="J99">
        <v>2582025.2792495908</v>
      </c>
      <c r="K99">
        <v>2205818.691814553</v>
      </c>
      <c r="L99">
        <v>7448137.3102893187</v>
      </c>
      <c r="M99">
        <v>0</v>
      </c>
      <c r="N99" s="48">
        <v>2022</v>
      </c>
      <c r="O99" s="10"/>
      <c r="Q99" s="98">
        <v>2022</v>
      </c>
      <c r="R99" s="12">
        <f t="shared" si="29"/>
        <v>6888675912.1830568</v>
      </c>
      <c r="S99" s="12">
        <f t="shared" si="30"/>
        <v>0</v>
      </c>
      <c r="T99" s="10">
        <f t="shared" si="31"/>
        <v>263537.84581914131</v>
      </c>
      <c r="U99" s="12">
        <f t="shared" si="32"/>
        <v>2999228282.6942978</v>
      </c>
      <c r="V99" s="12">
        <f t="shared" si="33"/>
        <v>50986880.805803068</v>
      </c>
      <c r="W99" s="10">
        <f t="shared" si="34"/>
        <v>577695.38935316843</v>
      </c>
      <c r="X99" s="12">
        <f t="shared" si="35"/>
        <v>1786084741.8641496</v>
      </c>
      <c r="Y99" s="12">
        <f t="shared" si="36"/>
        <v>7144338.9674565988</v>
      </c>
      <c r="Z99" s="10">
        <f t="shared" si="37"/>
        <v>935786.62006306171</v>
      </c>
      <c r="AA99" s="12">
        <f t="shared" si="38"/>
        <v>1349342809.479557</v>
      </c>
      <c r="AB99" s="12">
        <f t="shared" si="39"/>
        <v>18890799.332713801</v>
      </c>
      <c r="AC99" s="10">
        <f t="shared" si="40"/>
        <v>2205818.691814553</v>
      </c>
      <c r="AD99" s="10">
        <f t="shared" si="41"/>
        <v>859375388.05401587</v>
      </c>
      <c r="AE99" s="12">
        <f t="shared" si="42"/>
        <v>0</v>
      </c>
      <c r="AF99" s="10">
        <f t="shared" si="43"/>
        <v>77022019.105973467</v>
      </c>
      <c r="AG99" s="10">
        <f t="shared" si="44"/>
        <v>77022019.105973467</v>
      </c>
      <c r="AH99" s="52"/>
      <c r="AI99" s="10">
        <f t="shared" si="45"/>
        <v>74557314.49458231</v>
      </c>
      <c r="AJ99" s="52"/>
    </row>
    <row r="100" spans="1:36" x14ac:dyDescent="0.35">
      <c r="A100" t="s">
        <v>124</v>
      </c>
      <c r="B100">
        <v>14879973</v>
      </c>
      <c r="C100">
        <v>24740.964069670608</v>
      </c>
      <c r="D100">
        <v>86928.494618687721</v>
      </c>
      <c r="E100">
        <v>44752.683410328427</v>
      </c>
      <c r="F100">
        <v>139453.0122155062</v>
      </c>
      <c r="G100">
        <v>120153.2472847874</v>
      </c>
      <c r="H100">
        <v>417720.86725253979</v>
      </c>
      <c r="I100">
        <v>224451.99126554481</v>
      </c>
      <c r="J100">
        <v>666633.89888907247</v>
      </c>
      <c r="K100">
        <v>604816.5902580641</v>
      </c>
      <c r="L100">
        <v>1938063.888617815</v>
      </c>
      <c r="M100">
        <v>0</v>
      </c>
      <c r="N100" s="48">
        <v>2021</v>
      </c>
      <c r="O100" s="10">
        <v>1393355648</v>
      </c>
      <c r="P100">
        <v>2021</v>
      </c>
      <c r="Q100" s="98">
        <v>2022</v>
      </c>
      <c r="R100" s="12">
        <f t="shared" si="29"/>
        <v>12634063474.507187</v>
      </c>
      <c r="S100" s="12">
        <f t="shared" si="30"/>
        <v>0</v>
      </c>
      <c r="T100" s="10">
        <f t="shared" si="31"/>
        <v>44752.683410328427</v>
      </c>
      <c r="U100" s="12">
        <f t="shared" si="32"/>
        <v>7045691678.5608377</v>
      </c>
      <c r="V100" s="12">
        <f t="shared" si="33"/>
        <v>119776758.53553425</v>
      </c>
      <c r="W100" s="10">
        <f t="shared" si="34"/>
        <v>120153.2472847874</v>
      </c>
      <c r="X100" s="12">
        <f t="shared" si="35"/>
        <v>4427798150.7944164</v>
      </c>
      <c r="Y100" s="12">
        <f t="shared" si="36"/>
        <v>17711192.603177667</v>
      </c>
      <c r="Z100" s="10">
        <f t="shared" si="37"/>
        <v>224451.99126554481</v>
      </c>
      <c r="AA100" s="12">
        <f t="shared" si="38"/>
        <v>3289827423.2632933</v>
      </c>
      <c r="AB100" s="12">
        <f t="shared" si="39"/>
        <v>46057583.925686114</v>
      </c>
      <c r="AC100" s="10">
        <f t="shared" si="40"/>
        <v>604816.5902580641</v>
      </c>
      <c r="AD100" s="10">
        <f t="shared" si="41"/>
        <v>1983868380.1916037</v>
      </c>
      <c r="AE100" s="12">
        <f t="shared" si="42"/>
        <v>0</v>
      </c>
      <c r="AF100" s="10">
        <f t="shared" si="43"/>
        <v>183545535.06439805</v>
      </c>
      <c r="AG100" s="10">
        <f t="shared" si="44"/>
        <v>183545535.06439805</v>
      </c>
      <c r="AH100" s="52">
        <f t="shared" si="46"/>
        <v>0.13172913557845503</v>
      </c>
      <c r="AI100" s="10">
        <f t="shared" si="45"/>
        <v>177672077.9423373</v>
      </c>
      <c r="AJ100" s="52">
        <f t="shared" si="47"/>
        <v>0.12751380323994446</v>
      </c>
    </row>
    <row r="101" spans="1:36" x14ac:dyDescent="0.35">
      <c r="A101" t="s">
        <v>125</v>
      </c>
      <c r="B101">
        <v>9278784</v>
      </c>
      <c r="C101">
        <v>13316.626840443119</v>
      </c>
      <c r="D101">
        <v>57572.076375393583</v>
      </c>
      <c r="E101">
        <v>26367.634426618919</v>
      </c>
      <c r="F101">
        <v>95861.423875298089</v>
      </c>
      <c r="G101">
        <v>86099.133305316092</v>
      </c>
      <c r="H101">
        <v>296326.21287469479</v>
      </c>
      <c r="I101">
        <v>170471.1558096426</v>
      </c>
      <c r="J101">
        <v>467464.0683156689</v>
      </c>
      <c r="K101">
        <v>448157.92130575218</v>
      </c>
      <c r="L101">
        <v>1290513.2058839931</v>
      </c>
      <c r="M101">
        <v>0</v>
      </c>
      <c r="N101" s="48">
        <v>2022</v>
      </c>
      <c r="O101" s="10">
        <v>988026432</v>
      </c>
      <c r="P101">
        <v>2021</v>
      </c>
      <c r="Q101" s="98">
        <v>2022</v>
      </c>
      <c r="R101" s="12">
        <f t="shared" si="29"/>
        <v>5154371598.7077999</v>
      </c>
      <c r="S101" s="12">
        <f t="shared" si="30"/>
        <v>0</v>
      </c>
      <c r="T101" s="10">
        <f t="shared" si="31"/>
        <v>26367.634426618919</v>
      </c>
      <c r="U101" s="12">
        <f t="shared" si="32"/>
        <v>3224089308.178865</v>
      </c>
      <c r="V101" s="12">
        <f t="shared" si="33"/>
        <v>54809518.23904071</v>
      </c>
      <c r="W101" s="10">
        <f t="shared" si="34"/>
        <v>86099.133305316092</v>
      </c>
      <c r="X101" s="12">
        <f t="shared" si="35"/>
        <v>1950651662.2750778</v>
      </c>
      <c r="Y101" s="12">
        <f t="shared" si="36"/>
        <v>7802606.6491003111</v>
      </c>
      <c r="Z101" s="10">
        <f t="shared" si="37"/>
        <v>170471.1558096426</v>
      </c>
      <c r="AA101" s="12">
        <f t="shared" si="38"/>
        <v>1377866542.3371584</v>
      </c>
      <c r="AB101" s="12">
        <f t="shared" si="39"/>
        <v>19290131.592720222</v>
      </c>
      <c r="AC101" s="10">
        <f t="shared" si="40"/>
        <v>448157.92130575218</v>
      </c>
      <c r="AD101" s="10">
        <f t="shared" si="41"/>
        <v>781603273.68600297</v>
      </c>
      <c r="AE101" s="12">
        <f t="shared" si="42"/>
        <v>0</v>
      </c>
      <c r="AF101" s="10">
        <f t="shared" si="43"/>
        <v>81902256.480861247</v>
      </c>
      <c r="AG101" s="10">
        <f t="shared" si="44"/>
        <v>81902256.480861247</v>
      </c>
      <c r="AH101" s="52">
        <f t="shared" si="46"/>
        <v>8.2894803041930407E-2</v>
      </c>
      <c r="AI101" s="10">
        <f t="shared" si="45"/>
        <v>79281384.27347368</v>
      </c>
      <c r="AJ101" s="52">
        <f t="shared" si="47"/>
        <v>8.0242169344588624E-2</v>
      </c>
    </row>
    <row r="102" spans="1:36" x14ac:dyDescent="0.35">
      <c r="A102" t="s">
        <v>126</v>
      </c>
      <c r="B102">
        <v>23568980</v>
      </c>
      <c r="C102">
        <v>225182.59822248251</v>
      </c>
      <c r="D102">
        <v>880282.80381818477</v>
      </c>
      <c r="E102">
        <v>374152.08950176853</v>
      </c>
      <c r="F102">
        <v>1458465.052162112</v>
      </c>
      <c r="G102">
        <v>838748.00940872997</v>
      </c>
      <c r="H102">
        <v>5169768.111717293</v>
      </c>
      <c r="I102">
        <v>1390993.7159200611</v>
      </c>
      <c r="J102">
        <v>9237882.0709139146</v>
      </c>
      <c r="K102">
        <v>3435814.0853325441</v>
      </c>
      <c r="L102">
        <v>37926824.254684918</v>
      </c>
      <c r="M102">
        <v>0</v>
      </c>
      <c r="N102" s="48">
        <v>2016</v>
      </c>
      <c r="O102" s="10">
        <v>48160903168</v>
      </c>
      <c r="P102">
        <v>2022</v>
      </c>
      <c r="Q102" s="98">
        <v>2022</v>
      </c>
      <c r="R102" s="12">
        <f t="shared" ref="R102:R133" si="48">0.01*B102*(D102-Q102)</f>
        <v>206997113199.74722</v>
      </c>
      <c r="S102" s="12">
        <f t="shared" si="30"/>
        <v>0</v>
      </c>
      <c r="T102" s="10">
        <f t="shared" ref="T102:T133" si="49">E102</f>
        <v>374152.08950176853</v>
      </c>
      <c r="U102" s="12">
        <f t="shared" ref="U102:U133" si="50">0.005*B102*(F102-T102)</f>
        <v>127780752653.41191</v>
      </c>
      <c r="V102" s="12">
        <f t="shared" si="33"/>
        <v>2172272795.1080027</v>
      </c>
      <c r="W102" s="10">
        <f t="shared" ref="W102:W133" si="51">G102</f>
        <v>838748.00940872997</v>
      </c>
      <c r="X102" s="12">
        <f t="shared" ref="X102:X133" si="52">0.001*B102*(H102-W102)</f>
        <v>102077726170.90848</v>
      </c>
      <c r="Y102" s="12">
        <f t="shared" si="36"/>
        <v>408310904.68363392</v>
      </c>
      <c r="Z102" s="10">
        <f t="shared" ref="Z102:Z133" si="53">I102</f>
        <v>1390993.7159200611</v>
      </c>
      <c r="AA102" s="12">
        <f t="shared" ref="AA102:AA133" si="54">0.0005*B102*(J102-Z102)</f>
        <v>92471577350.541519</v>
      </c>
      <c r="AB102" s="12">
        <f t="shared" si="39"/>
        <v>1294602082.9075816</v>
      </c>
      <c r="AC102" s="10">
        <f t="shared" ref="AC102:AC133" si="55">K102</f>
        <v>3435814.0853325441</v>
      </c>
      <c r="AD102" s="10">
        <f t="shared" ref="AD102:AD133" si="56">0.0001*B102*(L102-AC102)</f>
        <v>81291792886.126282</v>
      </c>
      <c r="AE102" s="12">
        <f t="shared" si="42"/>
        <v>0</v>
      </c>
      <c r="AF102" s="10">
        <f t="shared" si="43"/>
        <v>3875185782.6992178</v>
      </c>
      <c r="AG102" s="10">
        <f t="shared" ref="AG102:AG133" si="57">MAX(AF102-M102,0)</f>
        <v>3875185782.6992178</v>
      </c>
      <c r="AH102" s="52">
        <f t="shared" si="46"/>
        <v>8.0463312101548043E-2</v>
      </c>
      <c r="AI102" s="10">
        <f t="shared" si="45"/>
        <v>3751179837.6528425</v>
      </c>
      <c r="AJ102" s="52">
        <f t="shared" si="47"/>
        <v>7.7888486114298494E-2</v>
      </c>
    </row>
    <row r="103" spans="1:36" x14ac:dyDescent="0.35">
      <c r="A103" t="s">
        <v>127</v>
      </c>
      <c r="B103">
        <v>379489</v>
      </c>
      <c r="C103">
        <v>138514.90887976889</v>
      </c>
      <c r="D103">
        <v>409821.05440185312</v>
      </c>
      <c r="E103">
        <v>234485.6803892093</v>
      </c>
      <c r="F103">
        <v>632365.89028889604</v>
      </c>
      <c r="G103">
        <v>551296.8464604601</v>
      </c>
      <c r="H103">
        <v>1790603.6886499519</v>
      </c>
      <c r="I103">
        <v>962852.32926991791</v>
      </c>
      <c r="J103">
        <v>2835782.3224949278</v>
      </c>
      <c r="K103">
        <v>2461528.4564588452</v>
      </c>
      <c r="L103">
        <v>8339617.9202523669</v>
      </c>
      <c r="M103">
        <v>0</v>
      </c>
      <c r="N103" s="48">
        <v>2022</v>
      </c>
      <c r="O103" s="10">
        <v>1260378752</v>
      </c>
      <c r="P103">
        <v>2022</v>
      </c>
      <c r="Q103" s="98">
        <v>2022</v>
      </c>
      <c r="R103" s="12">
        <f t="shared" si="48"/>
        <v>1547552553.5590484</v>
      </c>
      <c r="S103" s="12">
        <f t="shared" si="30"/>
        <v>0</v>
      </c>
      <c r="T103" s="10">
        <f t="shared" si="49"/>
        <v>234485.6803892093</v>
      </c>
      <c r="U103" s="12">
        <f t="shared" si="50"/>
        <v>754955814.87311113</v>
      </c>
      <c r="V103" s="12">
        <f t="shared" si="33"/>
        <v>12834248.85284289</v>
      </c>
      <c r="W103" s="10">
        <f t="shared" si="51"/>
        <v>551296.8464604601</v>
      </c>
      <c r="X103" s="12">
        <f t="shared" si="52"/>
        <v>470303314.2356481</v>
      </c>
      <c r="Y103" s="12">
        <f t="shared" si="36"/>
        <v>1881213.2569425923</v>
      </c>
      <c r="Z103" s="10">
        <f t="shared" si="53"/>
        <v>962852.32926991791</v>
      </c>
      <c r="AA103" s="12">
        <f t="shared" si="54"/>
        <v>355378165.09948289</v>
      </c>
      <c r="AB103" s="12">
        <f t="shared" si="39"/>
        <v>4975294.3113927608</v>
      </c>
      <c r="AC103" s="10">
        <f t="shared" si="55"/>
        <v>2461528.4564588452</v>
      </c>
      <c r="AD103" s="10">
        <f t="shared" si="56"/>
        <v>223067029.252554</v>
      </c>
      <c r="AE103" s="12">
        <f t="shared" si="42"/>
        <v>0</v>
      </c>
      <c r="AF103" s="10">
        <f t="shared" si="43"/>
        <v>19690756.421178244</v>
      </c>
      <c r="AG103" s="10">
        <f t="shared" si="57"/>
        <v>19690756.421178244</v>
      </c>
      <c r="AH103" s="52">
        <f t="shared" si="46"/>
        <v>1.5622888270634893E-2</v>
      </c>
      <c r="AI103" s="10">
        <f t="shared" si="45"/>
        <v>19060652.215700541</v>
      </c>
      <c r="AJ103" s="52">
        <f t="shared" si="47"/>
        <v>1.5122955845974576E-2</v>
      </c>
    </row>
    <row r="104" spans="1:36" x14ac:dyDescent="0.35">
      <c r="A104" t="s">
        <v>128</v>
      </c>
      <c r="B104">
        <v>9408627</v>
      </c>
      <c r="C104">
        <v>51767.588964780603</v>
      </c>
      <c r="D104">
        <v>142266.37493095431</v>
      </c>
      <c r="E104">
        <v>85592.646666886503</v>
      </c>
      <c r="F104">
        <v>215233.08897980061</v>
      </c>
      <c r="G104">
        <v>193626.47364246959</v>
      </c>
      <c r="H104">
        <v>587389.27395273373</v>
      </c>
      <c r="I104">
        <v>321735.5890790699</v>
      </c>
      <c r="J104">
        <v>920935.46244338981</v>
      </c>
      <c r="K104">
        <v>817633.9898957687</v>
      </c>
      <c r="L104">
        <v>2686052.8303951621</v>
      </c>
      <c r="M104">
        <v>0</v>
      </c>
      <c r="N104" s="48">
        <v>2021</v>
      </c>
      <c r="O104" s="10">
        <v>2722357760</v>
      </c>
      <c r="P104">
        <v>2021</v>
      </c>
      <c r="Q104" s="98">
        <v>2022</v>
      </c>
      <c r="R104" s="12">
        <f t="shared" si="48"/>
        <v>13195070125.734999</v>
      </c>
      <c r="S104" s="12">
        <f t="shared" si="30"/>
        <v>0</v>
      </c>
      <c r="T104" s="10">
        <f t="shared" si="49"/>
        <v>85592.646666886503</v>
      </c>
      <c r="U104" s="12">
        <f t="shared" si="50"/>
        <v>6098692829.1861305</v>
      </c>
      <c r="V104" s="12">
        <f t="shared" si="33"/>
        <v>103677778.09616423</v>
      </c>
      <c r="W104" s="10">
        <f t="shared" si="51"/>
        <v>193626.47364246959</v>
      </c>
      <c r="X104" s="12">
        <f t="shared" si="52"/>
        <v>3704767314.5947595</v>
      </c>
      <c r="Y104" s="12">
        <f t="shared" si="36"/>
        <v>14819069.258379038</v>
      </c>
      <c r="Z104" s="10">
        <f t="shared" si="53"/>
        <v>321735.5890790699</v>
      </c>
      <c r="AA104" s="12">
        <f t="shared" si="54"/>
        <v>2818824053.4660606</v>
      </c>
      <c r="AB104" s="12">
        <f t="shared" si="39"/>
        <v>39463536.748524852</v>
      </c>
      <c r="AC104" s="10">
        <f t="shared" si="55"/>
        <v>817633.9898957687</v>
      </c>
      <c r="AD104" s="10">
        <f t="shared" si="56"/>
        <v>1757925595.0031288</v>
      </c>
      <c r="AE104" s="12">
        <f t="shared" si="42"/>
        <v>0</v>
      </c>
      <c r="AF104" s="10">
        <f t="shared" si="43"/>
        <v>157960384.10306811</v>
      </c>
      <c r="AG104" s="10">
        <f t="shared" si="57"/>
        <v>157960384.10306811</v>
      </c>
      <c r="AH104" s="52">
        <f t="shared" si="46"/>
        <v>5.8023374599769029E-2</v>
      </c>
      <c r="AI104" s="10">
        <f t="shared" si="45"/>
        <v>152905651.81176993</v>
      </c>
      <c r="AJ104" s="52">
        <f t="shared" si="47"/>
        <v>5.6166626612576417E-2</v>
      </c>
    </row>
    <row r="105" spans="1:36" x14ac:dyDescent="0.35">
      <c r="A105" t="s">
        <v>129</v>
      </c>
      <c r="B105">
        <v>441455</v>
      </c>
      <c r="C105">
        <v>1155150.0100273639</v>
      </c>
      <c r="D105">
        <v>2397340.2808102388</v>
      </c>
      <c r="E105">
        <v>2015642.3769575821</v>
      </c>
      <c r="F105">
        <v>3163277.5160709769</v>
      </c>
      <c r="G105">
        <v>3608979.6101432061</v>
      </c>
      <c r="H105">
        <v>5228112.6384004867</v>
      </c>
      <c r="I105">
        <v>4720113.5565421209</v>
      </c>
      <c r="J105">
        <v>6255812.8049802529</v>
      </c>
      <c r="K105">
        <v>6856378.0202621846</v>
      </c>
      <c r="L105">
        <v>9006617.4923057891</v>
      </c>
      <c r="M105">
        <v>0</v>
      </c>
      <c r="N105" s="48">
        <v>2022</v>
      </c>
      <c r="O105" s="10">
        <v>4283081472</v>
      </c>
      <c r="P105">
        <v>2022</v>
      </c>
      <c r="Q105" s="98">
        <v>2022</v>
      </c>
      <c r="R105" s="12">
        <f t="shared" si="48"/>
        <v>10574252316.55084</v>
      </c>
      <c r="S105" s="12">
        <f t="shared" si="30"/>
        <v>0</v>
      </c>
      <c r="T105" s="10">
        <f t="shared" si="49"/>
        <v>2015642.3769575821</v>
      </c>
      <c r="U105" s="12">
        <f t="shared" si="50"/>
        <v>2533146351.6865187</v>
      </c>
      <c r="V105" s="12">
        <f t="shared" si="33"/>
        <v>43063487.978670821</v>
      </c>
      <c r="W105" s="10">
        <f t="shared" si="51"/>
        <v>3608979.6101432061</v>
      </c>
      <c r="X105" s="12">
        <f t="shared" si="52"/>
        <v>714774370.98931777</v>
      </c>
      <c r="Y105" s="12">
        <f t="shared" si="36"/>
        <v>2859097.4839572711</v>
      </c>
      <c r="Z105" s="10">
        <f t="shared" si="53"/>
        <v>4720113.5565421209</v>
      </c>
      <c r="AA105" s="12">
        <f t="shared" si="54"/>
        <v>338971055.85962778</v>
      </c>
      <c r="AB105" s="12">
        <f t="shared" si="39"/>
        <v>4745594.7820347892</v>
      </c>
      <c r="AC105" s="10">
        <f t="shared" si="55"/>
        <v>6856378.0202621846</v>
      </c>
      <c r="AD105" s="10">
        <f t="shared" si="56"/>
        <v>94923396.613100961</v>
      </c>
      <c r="AE105" s="12">
        <f t="shared" si="42"/>
        <v>0</v>
      </c>
      <c r="AF105" s="10">
        <f t="shared" si="43"/>
        <v>50668180.244662881</v>
      </c>
      <c r="AG105" s="10">
        <f t="shared" si="57"/>
        <v>50668180.244662881</v>
      </c>
      <c r="AH105" s="52">
        <f t="shared" si="46"/>
        <v>1.1829842737267194E-2</v>
      </c>
      <c r="AI105" s="10">
        <f t="shared" si="45"/>
        <v>49046798.476833664</v>
      </c>
      <c r="AJ105" s="52">
        <f t="shared" si="47"/>
        <v>1.1451287769674643E-2</v>
      </c>
    </row>
    <row r="106" spans="1:36" x14ac:dyDescent="0.35">
      <c r="A106" t="s">
        <v>130</v>
      </c>
      <c r="B106">
        <v>2243377</v>
      </c>
      <c r="C106">
        <v>90984.596180271023</v>
      </c>
      <c r="D106">
        <v>248520.97511129151</v>
      </c>
      <c r="E106">
        <v>150519.2128712773</v>
      </c>
      <c r="F106">
        <v>375382.12515803752</v>
      </c>
      <c r="G106">
        <v>339461.20195053832</v>
      </c>
      <c r="H106">
        <v>1021528.229584704</v>
      </c>
      <c r="I106">
        <v>560592.274313948</v>
      </c>
      <c r="J106">
        <v>1596664.4024221241</v>
      </c>
      <c r="K106">
        <v>1375551.2704062171</v>
      </c>
      <c r="L106">
        <v>4661259.3270800253</v>
      </c>
      <c r="M106">
        <v>0</v>
      </c>
      <c r="N106" s="48">
        <v>2021</v>
      </c>
      <c r="O106" s="10">
        <v>1258110208</v>
      </c>
      <c r="P106">
        <v>2021</v>
      </c>
      <c r="Q106" s="98">
        <v>2022</v>
      </c>
      <c r="R106" s="12">
        <f t="shared" si="48"/>
        <v>5529901312.8824387</v>
      </c>
      <c r="S106" s="12">
        <f t="shared" si="30"/>
        <v>0</v>
      </c>
      <c r="T106" s="10">
        <f t="shared" si="49"/>
        <v>150519.2128712773</v>
      </c>
      <c r="U106" s="12">
        <f t="shared" si="50"/>
        <v>2522261427.8856764</v>
      </c>
      <c r="V106" s="12">
        <f t="shared" si="33"/>
        <v>42878444.274056502</v>
      </c>
      <c r="W106" s="10">
        <f t="shared" si="51"/>
        <v>339461.20195053832</v>
      </c>
      <c r="X106" s="12">
        <f t="shared" si="52"/>
        <v>1530133482.2528517</v>
      </c>
      <c r="Y106" s="12">
        <f t="shared" si="36"/>
        <v>6120533.9290114073</v>
      </c>
      <c r="Z106" s="10">
        <f t="shared" si="53"/>
        <v>560592.274313948</v>
      </c>
      <c r="AA106" s="12">
        <f t="shared" si="54"/>
        <v>1162150191.2694678</v>
      </c>
      <c r="AB106" s="12">
        <f t="shared" si="39"/>
        <v>16270102.677772552</v>
      </c>
      <c r="AC106" s="10">
        <f t="shared" si="55"/>
        <v>1375551.2704062171</v>
      </c>
      <c r="AD106" s="10">
        <f t="shared" si="56"/>
        <v>737108188.30567181</v>
      </c>
      <c r="AE106" s="12">
        <f t="shared" si="42"/>
        <v>0</v>
      </c>
      <c r="AF106" s="10">
        <f t="shared" si="43"/>
        <v>65269080.880840458</v>
      </c>
      <c r="AG106" s="10">
        <f t="shared" si="57"/>
        <v>65269080.880840458</v>
      </c>
      <c r="AH106" s="52">
        <f t="shared" si="46"/>
        <v>5.1878667278757555E-2</v>
      </c>
      <c r="AI106" s="10">
        <f t="shared" si="45"/>
        <v>63180470.292653561</v>
      </c>
      <c r="AJ106" s="52">
        <f t="shared" si="47"/>
        <v>5.0218549925837311E-2</v>
      </c>
    </row>
    <row r="107" spans="1:36" x14ac:dyDescent="0.35">
      <c r="A107" t="s">
        <v>131</v>
      </c>
      <c r="B107">
        <v>988473</v>
      </c>
      <c r="C107">
        <v>182337.7005289339</v>
      </c>
      <c r="D107">
        <v>588440.29177307372</v>
      </c>
      <c r="E107">
        <v>311382.90338147501</v>
      </c>
      <c r="F107">
        <v>911446.0588351927</v>
      </c>
      <c r="G107">
        <v>742542.16307348036</v>
      </c>
      <c r="H107">
        <v>2596019.6178672411</v>
      </c>
      <c r="I107">
        <v>1289464.983843219</v>
      </c>
      <c r="J107">
        <v>4115843.158136039</v>
      </c>
      <c r="K107">
        <v>3367399.6421852629</v>
      </c>
      <c r="L107">
        <v>12121561.86607448</v>
      </c>
      <c r="M107">
        <v>0</v>
      </c>
      <c r="N107" s="48">
        <v>2021</v>
      </c>
      <c r="O107" s="10">
        <v>2196320000</v>
      </c>
      <c r="P107">
        <v>2021</v>
      </c>
      <c r="Q107" s="98">
        <v>2021</v>
      </c>
      <c r="R107" s="12">
        <f t="shared" si="48"/>
        <v>5796596365.9680548</v>
      </c>
      <c r="S107" s="12">
        <f t="shared" si="30"/>
        <v>0</v>
      </c>
      <c r="T107" s="10">
        <f t="shared" si="49"/>
        <v>311382.90338147501</v>
      </c>
      <c r="U107" s="12">
        <f t="shared" si="50"/>
        <v>2965731137.3040133</v>
      </c>
      <c r="V107" s="12">
        <f t="shared" si="33"/>
        <v>50417429.334168226</v>
      </c>
      <c r="W107" s="10">
        <f t="shared" si="51"/>
        <v>742542.16307348036</v>
      </c>
      <c r="X107" s="12">
        <f t="shared" si="52"/>
        <v>1832112420.1723533</v>
      </c>
      <c r="Y107" s="12">
        <f t="shared" si="36"/>
        <v>7328449.6806894131</v>
      </c>
      <c r="Z107" s="10">
        <f t="shared" si="53"/>
        <v>1289464.983843219</v>
      </c>
      <c r="AA107" s="12">
        <f t="shared" si="54"/>
        <v>1396899256.5388734</v>
      </c>
      <c r="AB107" s="12">
        <f t="shared" si="39"/>
        <v>19556589.59154423</v>
      </c>
      <c r="AC107" s="10">
        <f t="shared" si="55"/>
        <v>3367399.6421852629</v>
      </c>
      <c r="AD107" s="10">
        <f t="shared" si="56"/>
        <v>865325299.59344459</v>
      </c>
      <c r="AE107" s="12">
        <f t="shared" si="42"/>
        <v>0</v>
      </c>
      <c r="AF107" s="10">
        <f t="shared" si="43"/>
        <v>77302468.606401861</v>
      </c>
      <c r="AG107" s="10">
        <f t="shared" si="57"/>
        <v>77302468.606401861</v>
      </c>
      <c r="AH107" s="52">
        <f t="shared" si="46"/>
        <v>3.5196359640854637E-2</v>
      </c>
      <c r="AI107" s="10">
        <f t="shared" si="45"/>
        <v>74828789.610997006</v>
      </c>
      <c r="AJ107" s="52">
        <f t="shared" si="47"/>
        <v>3.4070076132347291E-2</v>
      </c>
    </row>
    <row r="108" spans="1:36" x14ac:dyDescent="0.35">
      <c r="A108" t="s">
        <v>132</v>
      </c>
      <c r="B108">
        <v>86290136</v>
      </c>
      <c r="C108">
        <v>320375.21317659609</v>
      </c>
      <c r="D108">
        <v>1587324.6220947241</v>
      </c>
      <c r="E108">
        <v>644678.8620675538</v>
      </c>
      <c r="F108">
        <v>2707219.996500554</v>
      </c>
      <c r="G108">
        <v>2157688.3353281789</v>
      </c>
      <c r="H108">
        <v>9008593.0497367065</v>
      </c>
      <c r="I108">
        <v>4259906.2779754754</v>
      </c>
      <c r="J108">
        <v>14896527.27170285</v>
      </c>
      <c r="K108">
        <v>11229253.80861913</v>
      </c>
      <c r="L108">
        <v>48270236.423117563</v>
      </c>
      <c r="M108">
        <v>0</v>
      </c>
      <c r="N108" s="48">
        <v>2022</v>
      </c>
      <c r="O108" s="10">
        <v>190333992960</v>
      </c>
      <c r="P108">
        <v>2022</v>
      </c>
      <c r="Q108" s="98">
        <v>2022</v>
      </c>
      <c r="R108" s="12">
        <f t="shared" si="48"/>
        <v>1367959788617.1035</v>
      </c>
      <c r="S108" s="12">
        <f t="shared" si="30"/>
        <v>0</v>
      </c>
      <c r="T108" s="10">
        <f t="shared" si="49"/>
        <v>644678.8620675538</v>
      </c>
      <c r="U108" s="12">
        <f t="shared" si="50"/>
        <v>889884774979.08936</v>
      </c>
      <c r="V108" s="12">
        <f t="shared" si="33"/>
        <v>15128041174.64452</v>
      </c>
      <c r="W108" s="10">
        <f t="shared" si="51"/>
        <v>2157688.3353281789</v>
      </c>
      <c r="X108" s="12">
        <f t="shared" si="52"/>
        <v>591165499529.35303</v>
      </c>
      <c r="Y108" s="12">
        <f t="shared" si="36"/>
        <v>2364661998.1174121</v>
      </c>
      <c r="Z108" s="10">
        <f t="shared" si="53"/>
        <v>4259906.2779754754</v>
      </c>
      <c r="AA108" s="12">
        <f t="shared" si="54"/>
        <v>458917736064.59515</v>
      </c>
      <c r="AB108" s="12">
        <f t="shared" si="39"/>
        <v>6424848304.9043331</v>
      </c>
      <c r="AC108" s="10">
        <f t="shared" si="55"/>
        <v>11229253.80861913</v>
      </c>
      <c r="AD108" s="10">
        <f t="shared" si="56"/>
        <v>319627142737.87054</v>
      </c>
      <c r="AE108" s="12">
        <f t="shared" si="42"/>
        <v>0</v>
      </c>
      <c r="AF108" s="10">
        <f t="shared" si="43"/>
        <v>23917551477.666267</v>
      </c>
      <c r="AG108" s="10">
        <f t="shared" si="57"/>
        <v>23917551477.666267</v>
      </c>
      <c r="AH108" s="52">
        <f t="shared" si="46"/>
        <v>0.12566095580568579</v>
      </c>
      <c r="AI108" s="10">
        <f t="shared" si="45"/>
        <v>23152189830.380947</v>
      </c>
      <c r="AJ108" s="52">
        <f t="shared" si="47"/>
        <v>0.12163980521990383</v>
      </c>
    </row>
    <row r="109" spans="1:36" x14ac:dyDescent="0.35">
      <c r="A109" t="s">
        <v>133</v>
      </c>
      <c r="B109">
        <v>2445533</v>
      </c>
      <c r="C109">
        <v>64844.132588233027</v>
      </c>
      <c r="D109">
        <v>171004.31248913711</v>
      </c>
      <c r="E109">
        <v>106116.9089174439</v>
      </c>
      <c r="F109">
        <v>255751.38292840731</v>
      </c>
      <c r="G109">
        <v>234980.43772186321</v>
      </c>
      <c r="H109">
        <v>680703.10644164006</v>
      </c>
      <c r="I109">
        <v>379008.67612461979</v>
      </c>
      <c r="J109">
        <v>1055170.419560801</v>
      </c>
      <c r="K109">
        <v>924797.59758326213</v>
      </c>
      <c r="L109">
        <v>3054838.508416493</v>
      </c>
      <c r="M109">
        <v>24210386</v>
      </c>
      <c r="N109" s="48">
        <v>2022</v>
      </c>
      <c r="O109" s="10"/>
      <c r="Q109" s="98">
        <v>2022</v>
      </c>
      <c r="R109" s="12">
        <f t="shared" si="48"/>
        <v>4132518216.08497</v>
      </c>
      <c r="S109" s="12">
        <f t="shared" si="30"/>
        <v>0</v>
      </c>
      <c r="T109" s="10">
        <f t="shared" si="49"/>
        <v>106116.9089174439</v>
      </c>
      <c r="U109" s="12">
        <f t="shared" si="50"/>
        <v>1829680220.6572669</v>
      </c>
      <c r="V109" s="12">
        <f t="shared" si="33"/>
        <v>31104563.751173537</v>
      </c>
      <c r="W109" s="10">
        <f t="shared" si="51"/>
        <v>234980.43772186321</v>
      </c>
      <c r="X109" s="12">
        <f t="shared" si="52"/>
        <v>1090029495.202282</v>
      </c>
      <c r="Y109" s="12">
        <f t="shared" si="36"/>
        <v>4360117.9808091279</v>
      </c>
      <c r="Z109" s="10">
        <f t="shared" si="53"/>
        <v>379008.67612461979</v>
      </c>
      <c r="AA109" s="12">
        <f t="shared" si="54"/>
        <v>826787928.45535719</v>
      </c>
      <c r="AB109" s="12">
        <f t="shared" si="39"/>
        <v>11575030.998375002</v>
      </c>
      <c r="AC109" s="10">
        <f t="shared" si="55"/>
        <v>924797.59758326213</v>
      </c>
      <c r="AD109" s="10">
        <f t="shared" si="56"/>
        <v>520908533.87927234</v>
      </c>
      <c r="AE109" s="12">
        <f t="shared" si="42"/>
        <v>0</v>
      </c>
      <c r="AF109" s="10">
        <f t="shared" si="43"/>
        <v>47039712.730357662</v>
      </c>
      <c r="AG109" s="10">
        <f t="shared" si="57"/>
        <v>22829326.730357662</v>
      </c>
      <c r="AH109" s="52"/>
      <c r="AI109" s="10">
        <f t="shared" si="45"/>
        <v>22098788.274986215</v>
      </c>
      <c r="AJ109" s="52"/>
    </row>
    <row r="110" spans="1:36" x14ac:dyDescent="0.35">
      <c r="A110" t="s">
        <v>134</v>
      </c>
      <c r="B110">
        <v>2065232</v>
      </c>
      <c r="C110">
        <v>288249.90317338059</v>
      </c>
      <c r="D110">
        <v>797948.82393427647</v>
      </c>
      <c r="E110">
        <v>479605.48377472651</v>
      </c>
      <c r="F110">
        <v>1209589.892421966</v>
      </c>
      <c r="G110">
        <v>1080806.810895697</v>
      </c>
      <c r="H110">
        <v>3311504.728499847</v>
      </c>
      <c r="I110">
        <v>1790442.0636097901</v>
      </c>
      <c r="J110">
        <v>5190674.1950081876</v>
      </c>
      <c r="K110">
        <v>4566522.775372426</v>
      </c>
      <c r="L110">
        <v>15177763.343649991</v>
      </c>
      <c r="M110">
        <v>51027836</v>
      </c>
      <c r="N110" s="48">
        <v>2022</v>
      </c>
      <c r="O110" s="10">
        <v>2742530304</v>
      </c>
      <c r="P110">
        <v>2022</v>
      </c>
      <c r="Q110" s="98">
        <v>2022</v>
      </c>
      <c r="R110" s="12">
        <f t="shared" si="48"/>
        <v>16437735464.474337</v>
      </c>
      <c r="S110" s="12">
        <f t="shared" si="30"/>
        <v>0</v>
      </c>
      <c r="T110" s="10">
        <f t="shared" si="49"/>
        <v>479605.48377472651</v>
      </c>
      <c r="U110" s="12">
        <f t="shared" si="50"/>
        <v>7537935801.1967783</v>
      </c>
      <c r="V110" s="12">
        <f t="shared" si="33"/>
        <v>128144908.62034523</v>
      </c>
      <c r="W110" s="10">
        <f t="shared" si="51"/>
        <v>1080806.810895697</v>
      </c>
      <c r="X110" s="12">
        <f t="shared" si="52"/>
        <v>4606908721.769454</v>
      </c>
      <c r="Y110" s="12">
        <f t="shared" si="36"/>
        <v>18427634.887077816</v>
      </c>
      <c r="Z110" s="10">
        <f t="shared" si="53"/>
        <v>1790442.0636097901</v>
      </c>
      <c r="AA110" s="12">
        <f t="shared" si="54"/>
        <v>3511134102.5960875</v>
      </c>
      <c r="AB110" s="12">
        <f t="shared" si="39"/>
        <v>49155877.436345235</v>
      </c>
      <c r="AC110" s="10">
        <f t="shared" si="55"/>
        <v>4566522.775372426</v>
      </c>
      <c r="AD110" s="10">
        <f t="shared" si="56"/>
        <v>2191467358.1305008</v>
      </c>
      <c r="AE110" s="12">
        <f t="shared" si="42"/>
        <v>0</v>
      </c>
      <c r="AF110" s="10">
        <f t="shared" si="43"/>
        <v>195728420.94376826</v>
      </c>
      <c r="AG110" s="10">
        <f t="shared" si="57"/>
        <v>144700584.94376826</v>
      </c>
      <c r="AH110" s="52">
        <f t="shared" si="46"/>
        <v>5.2761708679288401E-2</v>
      </c>
      <c r="AI110" s="10">
        <f t="shared" si="45"/>
        <v>140070166.22556767</v>
      </c>
      <c r="AJ110" s="52">
        <f t="shared" si="47"/>
        <v>5.1073334001551174E-2</v>
      </c>
    </row>
    <row r="111" spans="1:36" x14ac:dyDescent="0.35">
      <c r="A111" t="s">
        <v>135</v>
      </c>
      <c r="B111">
        <v>475926</v>
      </c>
      <c r="C111">
        <v>278574.37985141389</v>
      </c>
      <c r="D111">
        <v>746228.6485929077</v>
      </c>
      <c r="E111">
        <v>459726.54027589178</v>
      </c>
      <c r="F111">
        <v>1120162.1834158129</v>
      </c>
      <c r="G111">
        <v>1009816.628739124</v>
      </c>
      <c r="H111">
        <v>3006945.6787952399</v>
      </c>
      <c r="I111">
        <v>1661554.548615667</v>
      </c>
      <c r="J111">
        <v>4684661.7052191291</v>
      </c>
      <c r="K111">
        <v>4016838.7601727122</v>
      </c>
      <c r="L111">
        <v>13582932.227430159</v>
      </c>
      <c r="M111">
        <v>0</v>
      </c>
      <c r="N111" s="48">
        <v>2022</v>
      </c>
      <c r="O111" s="10"/>
      <c r="Q111" s="98">
        <v>2022</v>
      </c>
      <c r="R111" s="12">
        <f t="shared" si="48"/>
        <v>3541872934.3822823</v>
      </c>
      <c r="S111" s="12">
        <f t="shared" si="30"/>
        <v>0</v>
      </c>
      <c r="T111" s="10">
        <f t="shared" si="49"/>
        <v>459726.54027589178</v>
      </c>
      <c r="U111" s="12">
        <f t="shared" si="50"/>
        <v>1571592469.4850507</v>
      </c>
      <c r="V111" s="12">
        <f t="shared" si="33"/>
        <v>26717071.981245864</v>
      </c>
      <c r="W111" s="10">
        <f t="shared" si="51"/>
        <v>1009816.628739124</v>
      </c>
      <c r="X111" s="12">
        <f t="shared" si="52"/>
        <v>950485640.27700686</v>
      </c>
      <c r="Y111" s="12">
        <f t="shared" si="36"/>
        <v>3801942.5611080276</v>
      </c>
      <c r="Z111" s="10">
        <f t="shared" si="53"/>
        <v>1661554.548615667</v>
      </c>
      <c r="AA111" s="12">
        <f t="shared" si="54"/>
        <v>719387648.30682957</v>
      </c>
      <c r="AB111" s="12">
        <f t="shared" si="39"/>
        <v>10071427.076295616</v>
      </c>
      <c r="AC111" s="10">
        <f t="shared" si="55"/>
        <v>4016838.7601727122</v>
      </c>
      <c r="AD111" s="10">
        <f t="shared" si="56"/>
        <v>455275259.94979686</v>
      </c>
      <c r="AE111" s="12">
        <f t="shared" si="42"/>
        <v>0</v>
      </c>
      <c r="AF111" s="10">
        <f t="shared" si="43"/>
        <v>40590441.618649505</v>
      </c>
      <c r="AG111" s="10">
        <f t="shared" si="57"/>
        <v>40590441.618649505</v>
      </c>
      <c r="AH111" s="52"/>
      <c r="AI111" s="10">
        <f t="shared" si="45"/>
        <v>39291547.48685272</v>
      </c>
      <c r="AJ111" s="52"/>
    </row>
    <row r="112" spans="1:36" x14ac:dyDescent="0.35">
      <c r="A112" t="s">
        <v>136</v>
      </c>
      <c r="B112">
        <v>24466666</v>
      </c>
      <c r="C112">
        <v>121811.21359986431</v>
      </c>
      <c r="D112">
        <v>415906.65245408769</v>
      </c>
      <c r="E112">
        <v>216002.5082378595</v>
      </c>
      <c r="F112">
        <v>664159.87145004654</v>
      </c>
      <c r="G112">
        <v>557303.72013353591</v>
      </c>
      <c r="H112">
        <v>2003078.5815653959</v>
      </c>
      <c r="I112">
        <v>1008993.432695239</v>
      </c>
      <c r="J112">
        <v>3239600.6440713098</v>
      </c>
      <c r="K112">
        <v>2701964.2983139842</v>
      </c>
      <c r="L112">
        <v>9940847.3551117387</v>
      </c>
      <c r="M112">
        <v>0</v>
      </c>
      <c r="N112" s="48">
        <v>2021</v>
      </c>
      <c r="O112" s="10">
        <v>24970311680</v>
      </c>
      <c r="P112">
        <v>2021</v>
      </c>
      <c r="Q112" s="98">
        <v>2022</v>
      </c>
      <c r="R112" s="12">
        <f t="shared" si="48"/>
        <v>101263775541.20244</v>
      </c>
      <c r="S112" s="12">
        <f t="shared" si="30"/>
        <v>0</v>
      </c>
      <c r="T112" s="10">
        <f t="shared" si="49"/>
        <v>216002.5082378595</v>
      </c>
      <c r="U112" s="12">
        <f t="shared" si="50"/>
        <v>54824582605.766342</v>
      </c>
      <c r="V112" s="12">
        <f t="shared" si="33"/>
        <v>932017904.29802787</v>
      </c>
      <c r="W112" s="10">
        <f t="shared" si="51"/>
        <v>557303.72013353591</v>
      </c>
      <c r="X112" s="12">
        <f t="shared" si="52"/>
        <v>35373290645.849602</v>
      </c>
      <c r="Y112" s="12">
        <f t="shared" si="36"/>
        <v>141493162.5833984</v>
      </c>
      <c r="Z112" s="10">
        <f t="shared" si="53"/>
        <v>1008993.432695239</v>
      </c>
      <c r="AA112" s="12">
        <f t="shared" si="54"/>
        <v>27287760808.964867</v>
      </c>
      <c r="AB112" s="12">
        <f t="shared" si="39"/>
        <v>382028651.32550818</v>
      </c>
      <c r="AC112" s="10">
        <f t="shared" si="55"/>
        <v>2701964.2983139842</v>
      </c>
      <c r="AD112" s="10">
        <f t="shared" si="56"/>
        <v>17711133396.372967</v>
      </c>
      <c r="AE112" s="12">
        <f t="shared" si="42"/>
        <v>0</v>
      </c>
      <c r="AF112" s="10">
        <f t="shared" si="43"/>
        <v>1455539718.2069345</v>
      </c>
      <c r="AG112" s="10">
        <f t="shared" si="57"/>
        <v>1455539718.2069345</v>
      </c>
      <c r="AH112" s="52">
        <f t="shared" si="46"/>
        <v>5.8290810978252651E-2</v>
      </c>
      <c r="AI112" s="10">
        <f t="shared" si="45"/>
        <v>1408962447.2243125</v>
      </c>
      <c r="AJ112" s="52">
        <f t="shared" si="47"/>
        <v>5.6425505026948569E-2</v>
      </c>
    </row>
    <row r="113" spans="1:36" x14ac:dyDescent="0.35">
      <c r="A113" t="s">
        <v>137</v>
      </c>
      <c r="B113">
        <v>15036448</v>
      </c>
      <c r="C113">
        <v>17969.33305406649</v>
      </c>
      <c r="D113">
        <v>81617.759428915306</v>
      </c>
      <c r="E113">
        <v>36472.637207981563</v>
      </c>
      <c r="F113">
        <v>136844.68106817061</v>
      </c>
      <c r="G113">
        <v>125420.8991763886</v>
      </c>
      <c r="H113">
        <v>424093.94441822678</v>
      </c>
      <c r="I113">
        <v>248606.54171948769</v>
      </c>
      <c r="J113">
        <v>666163.6412047164</v>
      </c>
      <c r="K113">
        <v>650338.44459575578</v>
      </c>
      <c r="L113">
        <v>1808204.794847304</v>
      </c>
      <c r="M113">
        <v>0</v>
      </c>
      <c r="N113" s="48">
        <v>2022</v>
      </c>
      <c r="O113" s="10"/>
      <c r="Q113" s="98">
        <v>2022</v>
      </c>
      <c r="R113" s="12">
        <f t="shared" si="48"/>
        <v>11968374976.733948</v>
      </c>
      <c r="S113" s="12">
        <f t="shared" si="30"/>
        <v>0</v>
      </c>
      <c r="T113" s="10">
        <f t="shared" si="49"/>
        <v>36472.637207981563</v>
      </c>
      <c r="U113" s="12">
        <f t="shared" si="50"/>
        <v>7546195090.7872601</v>
      </c>
      <c r="V113" s="12">
        <f t="shared" si="33"/>
        <v>128285316.54338343</v>
      </c>
      <c r="W113" s="10">
        <f t="shared" si="51"/>
        <v>125420.8991763886</v>
      </c>
      <c r="X113" s="12">
        <f t="shared" si="52"/>
        <v>4490981713.7805481</v>
      </c>
      <c r="Y113" s="12">
        <f t="shared" si="36"/>
        <v>17963926.855122194</v>
      </c>
      <c r="Z113" s="10">
        <f t="shared" si="53"/>
        <v>248606.54171948769</v>
      </c>
      <c r="AA113" s="12">
        <f t="shared" si="54"/>
        <v>3139287806.7202344</v>
      </c>
      <c r="AB113" s="12">
        <f t="shared" si="39"/>
        <v>43950029.29408329</v>
      </c>
      <c r="AC113" s="10">
        <f t="shared" si="55"/>
        <v>650338.44459575578</v>
      </c>
      <c r="AD113" s="10">
        <f t="shared" si="56"/>
        <v>1741019716.6507192</v>
      </c>
      <c r="AE113" s="12">
        <f t="shared" si="42"/>
        <v>0</v>
      </c>
      <c r="AF113" s="10">
        <f t="shared" si="43"/>
        <v>190199272.69258893</v>
      </c>
      <c r="AG113" s="10">
        <f t="shared" si="57"/>
        <v>190199272.69258893</v>
      </c>
      <c r="AH113" s="52"/>
      <c r="AI113" s="10">
        <f t="shared" si="45"/>
        <v>184112895.96642607</v>
      </c>
      <c r="AJ113" s="52"/>
    </row>
    <row r="114" spans="1:36" x14ac:dyDescent="0.35">
      <c r="A114" t="s">
        <v>138</v>
      </c>
      <c r="B114">
        <v>36265832</v>
      </c>
      <c r="C114">
        <v>55093.530844615663</v>
      </c>
      <c r="D114">
        <v>204256.77782514979</v>
      </c>
      <c r="E114">
        <v>102005.2704624531</v>
      </c>
      <c r="F114">
        <v>331180.22939294652</v>
      </c>
      <c r="G114">
        <v>288534.6800752519</v>
      </c>
      <c r="H114">
        <v>1002339.402576571</v>
      </c>
      <c r="I114">
        <v>542684.96650338254</v>
      </c>
      <c r="J114">
        <v>1596632.335997758</v>
      </c>
      <c r="K114">
        <v>1447183.423601774</v>
      </c>
      <c r="L114">
        <v>4602467.8879093174</v>
      </c>
      <c r="M114">
        <v>0</v>
      </c>
      <c r="N114" s="48">
        <v>2022</v>
      </c>
      <c r="O114" s="10"/>
      <c r="Q114" s="98">
        <v>2022</v>
      </c>
      <c r="R114" s="12">
        <f t="shared" si="48"/>
        <v>73342124771.642075</v>
      </c>
      <c r="S114" s="12">
        <f t="shared" si="30"/>
        <v>0</v>
      </c>
      <c r="T114" s="10">
        <f t="shared" si="49"/>
        <v>102005.2704624531</v>
      </c>
      <c r="U114" s="12">
        <f t="shared" si="50"/>
        <v>41556102795.900871</v>
      </c>
      <c r="V114" s="12">
        <f t="shared" si="33"/>
        <v>706453747.5303148</v>
      </c>
      <c r="W114" s="10">
        <f t="shared" si="51"/>
        <v>288534.6800752519</v>
      </c>
      <c r="X114" s="12">
        <f t="shared" si="52"/>
        <v>25886722147.039459</v>
      </c>
      <c r="Y114" s="12">
        <f t="shared" si="36"/>
        <v>103546888.58815783</v>
      </c>
      <c r="Z114" s="10">
        <f t="shared" si="53"/>
        <v>542684.96650338254</v>
      </c>
      <c r="AA114" s="12">
        <f t="shared" si="54"/>
        <v>19111139119.462471</v>
      </c>
      <c r="AB114" s="12">
        <f t="shared" si="39"/>
        <v>267555947.67247462</v>
      </c>
      <c r="AC114" s="10">
        <f t="shared" si="55"/>
        <v>1447183.423601774</v>
      </c>
      <c r="AD114" s="10">
        <f t="shared" si="56"/>
        <v>11442901629.478737</v>
      </c>
      <c r="AE114" s="12">
        <f t="shared" si="42"/>
        <v>0</v>
      </c>
      <c r="AF114" s="10">
        <f t="shared" si="43"/>
        <v>1077556583.7909472</v>
      </c>
      <c r="AG114" s="10">
        <f t="shared" si="57"/>
        <v>1077556583.7909472</v>
      </c>
      <c r="AH114" s="52"/>
      <c r="AI114" s="10">
        <f t="shared" si="45"/>
        <v>1043074773.1096369</v>
      </c>
      <c r="AJ114" s="52"/>
    </row>
    <row r="115" spans="1:36" x14ac:dyDescent="0.35">
      <c r="A115" t="s">
        <v>139</v>
      </c>
      <c r="B115">
        <v>1395878</v>
      </c>
      <c r="C115">
        <v>205026.86749507301</v>
      </c>
      <c r="D115">
        <v>930904.70340680913</v>
      </c>
      <c r="E115">
        <v>416345.60307492089</v>
      </c>
      <c r="F115">
        <v>1560550.613453246</v>
      </c>
      <c r="G115">
        <v>1430733.882372149</v>
      </c>
      <c r="H115">
        <v>4837227.660562695</v>
      </c>
      <c r="I115">
        <v>2837915.8359152819</v>
      </c>
      <c r="J115">
        <v>7600522.8919668179</v>
      </c>
      <c r="K115">
        <v>7413982.7527613426</v>
      </c>
      <c r="L115">
        <v>20641181.105529219</v>
      </c>
      <c r="M115">
        <v>0</v>
      </c>
      <c r="N115" s="48">
        <v>2021</v>
      </c>
      <c r="O115" s="10">
        <v>2216969728</v>
      </c>
      <c r="P115">
        <v>2021</v>
      </c>
      <c r="Q115" s="98">
        <v>2022</v>
      </c>
      <c r="R115" s="12">
        <f t="shared" si="48"/>
        <v>12966069302.6609</v>
      </c>
      <c r="S115" s="12">
        <f t="shared" si="30"/>
        <v>0</v>
      </c>
      <c r="T115" s="10">
        <f t="shared" si="49"/>
        <v>416345.60307492089</v>
      </c>
      <c r="U115" s="12">
        <f t="shared" si="50"/>
        <v>7985853007.3843794</v>
      </c>
      <c r="V115" s="12">
        <f t="shared" si="33"/>
        <v>135759501.12553445</v>
      </c>
      <c r="W115" s="10">
        <f t="shared" si="51"/>
        <v>1430733.882372149</v>
      </c>
      <c r="X115" s="12">
        <f t="shared" si="52"/>
        <v>4755049722.1130619</v>
      </c>
      <c r="Y115" s="12">
        <f t="shared" si="36"/>
        <v>19020198.888452247</v>
      </c>
      <c r="Z115" s="10">
        <f t="shared" si="53"/>
        <v>2837915.8359152819</v>
      </c>
      <c r="AA115" s="12">
        <f t="shared" si="54"/>
        <v>3324009206.0935526</v>
      </c>
      <c r="AB115" s="12">
        <f t="shared" si="39"/>
        <v>46536128.885309741</v>
      </c>
      <c r="AC115" s="10">
        <f t="shared" si="55"/>
        <v>7413982.7527613426</v>
      </c>
      <c r="AD115" s="10">
        <f t="shared" si="56"/>
        <v>1846355518.2264922</v>
      </c>
      <c r="AE115" s="12">
        <f t="shared" si="42"/>
        <v>0</v>
      </c>
      <c r="AF115" s="10">
        <f t="shared" si="43"/>
        <v>201315828.89929646</v>
      </c>
      <c r="AG115" s="10">
        <f t="shared" si="57"/>
        <v>201315828.89929646</v>
      </c>
      <c r="AH115" s="52">
        <f t="shared" si="46"/>
        <v>9.0806755886969182E-2</v>
      </c>
      <c r="AI115" s="10">
        <f t="shared" si="45"/>
        <v>194873722.37451896</v>
      </c>
      <c r="AJ115" s="52">
        <f t="shared" si="47"/>
        <v>8.7900939698586159E-2</v>
      </c>
    </row>
    <row r="116" spans="1:36" x14ac:dyDescent="0.35">
      <c r="A116" t="s">
        <v>140</v>
      </c>
      <c r="B116">
        <v>18539918</v>
      </c>
      <c r="C116">
        <v>54134.5047057786</v>
      </c>
      <c r="D116">
        <v>158296.58330899369</v>
      </c>
      <c r="E116">
        <v>89859.352634769835</v>
      </c>
      <c r="F116">
        <v>244078.09072523011</v>
      </c>
      <c r="G116">
        <v>201721.18119287561</v>
      </c>
      <c r="H116">
        <v>706986.84603150608</v>
      </c>
      <c r="I116">
        <v>336210.66411328642</v>
      </c>
      <c r="J116">
        <v>1146265.434626377</v>
      </c>
      <c r="K116">
        <v>832685.47600688168</v>
      </c>
      <c r="L116">
        <v>3720327.2412658432</v>
      </c>
      <c r="M116">
        <v>791.48291015625</v>
      </c>
      <c r="N116" s="48">
        <v>2022</v>
      </c>
      <c r="O116" s="10"/>
      <c r="Q116" s="98">
        <v>2022</v>
      </c>
      <c r="R116" s="12">
        <f t="shared" si="48"/>
        <v>28973179600.329117</v>
      </c>
      <c r="S116" s="12">
        <f t="shared" si="30"/>
        <v>0</v>
      </c>
      <c r="T116" s="10">
        <f t="shared" si="49"/>
        <v>89859.352634769835</v>
      </c>
      <c r="U116" s="12">
        <f t="shared" si="50"/>
        <v>14296013791.303049</v>
      </c>
      <c r="V116" s="12">
        <f t="shared" si="33"/>
        <v>243032234.45215186</v>
      </c>
      <c r="W116" s="10">
        <f t="shared" si="51"/>
        <v>201721.18119287561</v>
      </c>
      <c r="X116" s="12">
        <f t="shared" si="52"/>
        <v>9367583994.3236923</v>
      </c>
      <c r="Y116" s="12">
        <f t="shared" si="36"/>
        <v>37470335.977294773</v>
      </c>
      <c r="Z116" s="10">
        <f t="shared" si="53"/>
        <v>336210.66411328642</v>
      </c>
      <c r="AA116" s="12">
        <f t="shared" si="54"/>
        <v>7509174510.410759</v>
      </c>
      <c r="AB116" s="12">
        <f t="shared" si="39"/>
        <v>105128443.14575064</v>
      </c>
      <c r="AC116" s="10">
        <f t="shared" si="55"/>
        <v>832685.47600688168</v>
      </c>
      <c r="AD116" s="10">
        <f t="shared" si="56"/>
        <v>5353664154.1276388</v>
      </c>
      <c r="AE116" s="12">
        <f t="shared" si="42"/>
        <v>0</v>
      </c>
      <c r="AF116" s="10">
        <f t="shared" si="43"/>
        <v>385631013.57519728</v>
      </c>
      <c r="AG116" s="10">
        <f t="shared" si="57"/>
        <v>385630222.09228712</v>
      </c>
      <c r="AH116" s="52"/>
      <c r="AI116" s="10">
        <f t="shared" si="45"/>
        <v>373290054.98533392</v>
      </c>
      <c r="AJ116" s="52"/>
    </row>
    <row r="117" spans="1:36" x14ac:dyDescent="0.35">
      <c r="A117" t="s">
        <v>141</v>
      </c>
      <c r="B117">
        <v>13743506</v>
      </c>
      <c r="C117">
        <v>2476779.847188713</v>
      </c>
      <c r="D117">
        <v>5814776.0322384266</v>
      </c>
      <c r="E117">
        <v>3678009.2643234772</v>
      </c>
      <c r="F117">
        <v>7894502.8417209266</v>
      </c>
      <c r="G117">
        <v>6989794.0160086183</v>
      </c>
      <c r="H117">
        <v>15817744.433510249</v>
      </c>
      <c r="I117">
        <v>10127047.541370559</v>
      </c>
      <c r="J117">
        <v>21248800.6032281</v>
      </c>
      <c r="K117">
        <v>18775808.571949251</v>
      </c>
      <c r="L117">
        <v>41938259.685759567</v>
      </c>
      <c r="M117">
        <v>0</v>
      </c>
      <c r="N117" s="48">
        <v>2022</v>
      </c>
      <c r="O117" s="10">
        <v>238373371904</v>
      </c>
      <c r="P117">
        <v>2022</v>
      </c>
      <c r="Q117" s="98">
        <v>2022</v>
      </c>
      <c r="R117" s="12">
        <f t="shared" si="48"/>
        <v>798876199185.93005</v>
      </c>
      <c r="S117" s="12">
        <f t="shared" si="30"/>
        <v>0</v>
      </c>
      <c r="T117" s="10">
        <f t="shared" si="49"/>
        <v>3678009.2643234772</v>
      </c>
      <c r="U117" s="12">
        <f t="shared" si="50"/>
        <v>289747023899.61652</v>
      </c>
      <c r="V117" s="12">
        <f t="shared" si="33"/>
        <v>4925699406.2934809</v>
      </c>
      <c r="W117" s="10">
        <f t="shared" si="51"/>
        <v>6989794.0160086183</v>
      </c>
      <c r="X117" s="12">
        <f t="shared" si="52"/>
        <v>121326989530.63618</v>
      </c>
      <c r="Y117" s="12">
        <f t="shared" si="36"/>
        <v>485307958.12254477</v>
      </c>
      <c r="Z117" s="10">
        <f t="shared" si="53"/>
        <v>10127047.541370559</v>
      </c>
      <c r="AA117" s="12">
        <f t="shared" si="54"/>
        <v>76425939968.078735</v>
      </c>
      <c r="AB117" s="12">
        <f t="shared" si="39"/>
        <v>1069963159.5531025</v>
      </c>
      <c r="AC117" s="10">
        <f t="shared" si="55"/>
        <v>18775808.571949251</v>
      </c>
      <c r="AD117" s="10">
        <f t="shared" si="56"/>
        <v>31833328585.735874</v>
      </c>
      <c r="AE117" s="12">
        <f t="shared" si="42"/>
        <v>0</v>
      </c>
      <c r="AF117" s="10">
        <f t="shared" si="43"/>
        <v>6480970523.9691277</v>
      </c>
      <c r="AG117" s="10">
        <f t="shared" si="57"/>
        <v>6480970523.9691277</v>
      </c>
      <c r="AH117" s="52">
        <f t="shared" si="46"/>
        <v>2.7188315843345145E-2</v>
      </c>
      <c r="AI117" s="10">
        <f t="shared" si="45"/>
        <v>6273579467.2021151</v>
      </c>
      <c r="AJ117" s="52">
        <f t="shared" si="47"/>
        <v>2.6318289736358098E-2</v>
      </c>
    </row>
    <row r="118" spans="1:36" x14ac:dyDescent="0.35">
      <c r="A118" t="s">
        <v>142</v>
      </c>
      <c r="B118">
        <v>3893139</v>
      </c>
      <c r="C118">
        <v>3197948.7035559779</v>
      </c>
      <c r="D118">
        <v>8458936.537824899</v>
      </c>
      <c r="E118">
        <v>5249601.3966554096</v>
      </c>
      <c r="F118">
        <v>12666282.4582799</v>
      </c>
      <c r="G118">
        <v>11556885.771808861</v>
      </c>
      <c r="H118">
        <v>33799648.890046567</v>
      </c>
      <c r="I118">
        <v>18921771.968124561</v>
      </c>
      <c r="J118">
        <v>52536237.57109797</v>
      </c>
      <c r="K118">
        <v>45635662.637422547</v>
      </c>
      <c r="L118">
        <v>152117566.7960358</v>
      </c>
      <c r="M118">
        <v>0</v>
      </c>
      <c r="N118" s="48">
        <v>2022</v>
      </c>
      <c r="O118" s="10">
        <v>79634997248</v>
      </c>
      <c r="P118">
        <v>2022</v>
      </c>
      <c r="Q118" s="98">
        <v>2022</v>
      </c>
      <c r="R118" s="12">
        <f t="shared" si="48"/>
        <v>329239438068.7309</v>
      </c>
      <c r="S118" s="12">
        <f t="shared" si="30"/>
        <v>0</v>
      </c>
      <c r="T118" s="10">
        <f t="shared" si="49"/>
        <v>5249601.3966554096</v>
      </c>
      <c r="U118" s="12">
        <f t="shared" si="50"/>
        <v>144370851457.85855</v>
      </c>
      <c r="V118" s="12">
        <f t="shared" si="33"/>
        <v>2454304474.7835956</v>
      </c>
      <c r="W118" s="10">
        <f t="shared" si="51"/>
        <v>11556885.771808861</v>
      </c>
      <c r="X118" s="12">
        <f t="shared" si="52"/>
        <v>86594168563.372818</v>
      </c>
      <c r="Y118" s="12">
        <f t="shared" si="36"/>
        <v>346376674.25349128</v>
      </c>
      <c r="Z118" s="10">
        <f t="shared" si="53"/>
        <v>18921771.968124561</v>
      </c>
      <c r="AA118" s="12">
        <f t="shared" si="54"/>
        <v>65432893501.54715</v>
      </c>
      <c r="AB118" s="12">
        <f t="shared" si="39"/>
        <v>916060509.02166021</v>
      </c>
      <c r="AC118" s="10">
        <f t="shared" si="55"/>
        <v>45635662.637422547</v>
      </c>
      <c r="AD118" s="10">
        <f t="shared" si="56"/>
        <v>41454885387.415947</v>
      </c>
      <c r="AE118" s="12">
        <f t="shared" si="42"/>
        <v>0</v>
      </c>
      <c r="AF118" s="10">
        <f t="shared" si="43"/>
        <v>3716741658.0587473</v>
      </c>
      <c r="AG118" s="10">
        <f t="shared" si="57"/>
        <v>3716741658.0587473</v>
      </c>
      <c r="AH118" s="52">
        <f t="shared" si="46"/>
        <v>4.6672214309043523E-2</v>
      </c>
      <c r="AI118" s="10">
        <f t="shared" si="45"/>
        <v>3597805925.0008674</v>
      </c>
      <c r="AJ118" s="52">
        <f t="shared" si="47"/>
        <v>4.5178703451154129E-2</v>
      </c>
    </row>
    <row r="119" spans="1:36" x14ac:dyDescent="0.35">
      <c r="A119" t="s">
        <v>143</v>
      </c>
      <c r="B119">
        <v>4232618</v>
      </c>
      <c r="C119">
        <v>145932.73796063129</v>
      </c>
      <c r="D119">
        <v>456240.78323741769</v>
      </c>
      <c r="E119">
        <v>252286.4122095143</v>
      </c>
      <c r="F119">
        <v>713575.55564996635</v>
      </c>
      <c r="G119">
        <v>617362.49101706478</v>
      </c>
      <c r="H119">
        <v>2063853.788943405</v>
      </c>
      <c r="I119">
        <v>1095210.424288556</v>
      </c>
      <c r="J119">
        <v>3283996.9050310482</v>
      </c>
      <c r="K119">
        <v>2936812.9337354181</v>
      </c>
      <c r="L119">
        <v>9670203.6982603911</v>
      </c>
      <c r="M119">
        <v>0</v>
      </c>
      <c r="N119" s="48">
        <v>2022</v>
      </c>
      <c r="O119" s="10">
        <v>3105123840</v>
      </c>
      <c r="P119">
        <v>2022</v>
      </c>
      <c r="Q119" s="98">
        <v>2022</v>
      </c>
      <c r="R119" s="12">
        <f t="shared" si="48"/>
        <v>19225345978.687923</v>
      </c>
      <c r="S119" s="12">
        <f t="shared" si="30"/>
        <v>0</v>
      </c>
      <c r="T119" s="10">
        <f t="shared" si="49"/>
        <v>252286.4122095143</v>
      </c>
      <c r="U119" s="12">
        <f t="shared" si="50"/>
        <v>9762303658.6531963</v>
      </c>
      <c r="V119" s="12">
        <f t="shared" si="33"/>
        <v>165959162.19710433</v>
      </c>
      <c r="W119" s="10">
        <f t="shared" si="51"/>
        <v>617362.49101706478</v>
      </c>
      <c r="X119" s="12">
        <f t="shared" si="52"/>
        <v>6122445104.4463911</v>
      </c>
      <c r="Y119" s="12">
        <f t="shared" si="36"/>
        <v>24489780.417785566</v>
      </c>
      <c r="Z119" s="10">
        <f t="shared" si="53"/>
        <v>1095210.424288556</v>
      </c>
      <c r="AA119" s="12">
        <f t="shared" si="54"/>
        <v>4632148528.2736635</v>
      </c>
      <c r="AB119" s="12">
        <f t="shared" si="39"/>
        <v>64850079.395831302</v>
      </c>
      <c r="AC119" s="10">
        <f t="shared" si="55"/>
        <v>2936812.9337354181</v>
      </c>
      <c r="AD119" s="10">
        <f t="shared" si="56"/>
        <v>2849987095.0962162</v>
      </c>
      <c r="AE119" s="12">
        <f t="shared" si="42"/>
        <v>0</v>
      </c>
      <c r="AF119" s="10">
        <f t="shared" si="43"/>
        <v>255299022.01072121</v>
      </c>
      <c r="AG119" s="10">
        <f t="shared" si="57"/>
        <v>255299022.01072121</v>
      </c>
      <c r="AH119" s="52">
        <f t="shared" si="46"/>
        <v>8.221862803730276E-2</v>
      </c>
      <c r="AI119" s="10">
        <f t="shared" si="45"/>
        <v>247129453.30637813</v>
      </c>
      <c r="AJ119" s="52">
        <f t="shared" si="47"/>
        <v>7.9587631940109066E-2</v>
      </c>
    </row>
    <row r="120" spans="1:36" x14ac:dyDescent="0.35">
      <c r="A120" t="s">
        <v>144</v>
      </c>
      <c r="B120">
        <v>10567907</v>
      </c>
      <c r="C120">
        <v>21126.41920122931</v>
      </c>
      <c r="D120">
        <v>59463.757801394742</v>
      </c>
      <c r="E120">
        <v>35251.498033940203</v>
      </c>
      <c r="F120">
        <v>90535.5244727354</v>
      </c>
      <c r="G120">
        <v>80545.183714674407</v>
      </c>
      <c r="H120">
        <v>250244.6484622462</v>
      </c>
      <c r="I120">
        <v>135041.83643184879</v>
      </c>
      <c r="J120">
        <v>393413.03741536313</v>
      </c>
      <c r="K120">
        <v>338205.82901987428</v>
      </c>
      <c r="L120">
        <v>1154418.3997481719</v>
      </c>
      <c r="M120">
        <v>0</v>
      </c>
      <c r="N120" s="48">
        <v>2021</v>
      </c>
      <c r="O120" s="10">
        <v>1358054016</v>
      </c>
      <c r="P120">
        <v>2021</v>
      </c>
      <c r="Q120" s="98">
        <v>2022</v>
      </c>
      <c r="R120" s="12">
        <f t="shared" si="48"/>
        <v>6070391543.616641</v>
      </c>
      <c r="S120" s="12">
        <f t="shared" si="30"/>
        <v>0</v>
      </c>
      <c r="T120" s="10">
        <f t="shared" si="49"/>
        <v>35251.498033940203</v>
      </c>
      <c r="U120" s="12">
        <f t="shared" si="50"/>
        <v>2921182249.9536443</v>
      </c>
      <c r="V120" s="12">
        <f t="shared" si="33"/>
        <v>49660098.24921196</v>
      </c>
      <c r="W120" s="10">
        <f t="shared" si="51"/>
        <v>80545.183714674407</v>
      </c>
      <c r="X120" s="12">
        <f t="shared" si="52"/>
        <v>1793368161.4021175</v>
      </c>
      <c r="Y120" s="12">
        <f t="shared" si="36"/>
        <v>7173472.6456084698</v>
      </c>
      <c r="Z120" s="10">
        <f t="shared" si="53"/>
        <v>135041.83643184879</v>
      </c>
      <c r="AA120" s="12">
        <f t="shared" si="54"/>
        <v>1365221411.7360442</v>
      </c>
      <c r="AB120" s="12">
        <f t="shared" si="39"/>
        <v>19113099.764304619</v>
      </c>
      <c r="AC120" s="10">
        <f t="shared" si="55"/>
        <v>338205.82901987428</v>
      </c>
      <c r="AD120" s="10">
        <f t="shared" si="56"/>
        <v>862565853.96875715</v>
      </c>
      <c r="AE120" s="12">
        <f t="shared" si="42"/>
        <v>0</v>
      </c>
      <c r="AF120" s="10">
        <f t="shared" si="43"/>
        <v>75946670.659125045</v>
      </c>
      <c r="AG120" s="10">
        <f t="shared" si="57"/>
        <v>75946670.659125045</v>
      </c>
      <c r="AH120" s="52">
        <f t="shared" si="46"/>
        <v>5.5923158993938751E-2</v>
      </c>
      <c r="AI120" s="10">
        <f t="shared" si="45"/>
        <v>73516377.198033035</v>
      </c>
      <c r="AJ120" s="52">
        <f t="shared" si="47"/>
        <v>5.4133617906132706E-2</v>
      </c>
    </row>
    <row r="121" spans="1:36" x14ac:dyDescent="0.35">
      <c r="A121" t="s">
        <v>145</v>
      </c>
      <c r="B121">
        <v>100847192</v>
      </c>
      <c r="C121">
        <v>155553.2072163992</v>
      </c>
      <c r="D121">
        <v>456769.27857543278</v>
      </c>
      <c r="E121">
        <v>259559.14113257991</v>
      </c>
      <c r="F121">
        <v>704819.6875898781</v>
      </c>
      <c r="G121">
        <v>588063.7777248749</v>
      </c>
      <c r="H121">
        <v>2040100.720308257</v>
      </c>
      <c r="I121">
        <v>993558.77288287377</v>
      </c>
      <c r="J121">
        <v>3296105.6863807212</v>
      </c>
      <c r="K121">
        <v>2497364.3329298268</v>
      </c>
      <c r="L121">
        <v>10554921.69383139</v>
      </c>
      <c r="M121">
        <v>0</v>
      </c>
      <c r="N121" s="48">
        <v>2021</v>
      </c>
      <c r="O121" s="10">
        <v>20925214720</v>
      </c>
      <c r="P121">
        <v>2021</v>
      </c>
      <c r="Q121" s="98">
        <v>2022</v>
      </c>
      <c r="R121" s="12">
        <f t="shared" si="48"/>
        <v>458599861139.74158</v>
      </c>
      <c r="S121" s="12">
        <f t="shared" si="30"/>
        <v>0</v>
      </c>
      <c r="T121" s="10">
        <f t="shared" si="49"/>
        <v>259559.14113257991</v>
      </c>
      <c r="U121" s="12">
        <f t="shared" si="50"/>
        <v>224516379093.02039</v>
      </c>
      <c r="V121" s="12">
        <f t="shared" si="33"/>
        <v>3816778444.581347</v>
      </c>
      <c r="W121" s="10">
        <f t="shared" si="51"/>
        <v>588063.7777248749</v>
      </c>
      <c r="X121" s="12">
        <f t="shared" si="52"/>
        <v>146433848339.79932</v>
      </c>
      <c r="Y121" s="12">
        <f t="shared" si="36"/>
        <v>585735393.35919726</v>
      </c>
      <c r="Z121" s="10">
        <f t="shared" si="53"/>
        <v>993558.77288287377</v>
      </c>
      <c r="AA121" s="12">
        <f t="shared" si="54"/>
        <v>116102695337.26241</v>
      </c>
      <c r="AB121" s="12">
        <f t="shared" si="39"/>
        <v>1625437734.721674</v>
      </c>
      <c r="AC121" s="10">
        <f t="shared" si="55"/>
        <v>2497364.3329298268</v>
      </c>
      <c r="AD121" s="10">
        <f t="shared" si="56"/>
        <v>81258203422.585327</v>
      </c>
      <c r="AE121" s="12">
        <f t="shared" si="42"/>
        <v>0</v>
      </c>
      <c r="AF121" s="10">
        <f t="shared" si="43"/>
        <v>6027951572.6622181</v>
      </c>
      <c r="AG121" s="10">
        <f t="shared" si="57"/>
        <v>6027951572.6622181</v>
      </c>
      <c r="AH121" s="52">
        <f t="shared" si="46"/>
        <v>0.28807119321460506</v>
      </c>
      <c r="AI121" s="10">
        <f t="shared" si="45"/>
        <v>5835057122.3370266</v>
      </c>
      <c r="AJ121" s="52">
        <f t="shared" si="47"/>
        <v>0.2788529150317377</v>
      </c>
    </row>
    <row r="122" spans="1:36" x14ac:dyDescent="0.35">
      <c r="A122" t="s">
        <v>146</v>
      </c>
      <c r="B122">
        <v>19446942</v>
      </c>
      <c r="C122">
        <v>14722.262890703691</v>
      </c>
      <c r="D122">
        <v>41083.882301687008</v>
      </c>
      <c r="E122">
        <v>24565.563690022489</v>
      </c>
      <c r="F122">
        <v>62414.928722379009</v>
      </c>
      <c r="G122">
        <v>55338.028780945977</v>
      </c>
      <c r="H122">
        <v>171552.9466341034</v>
      </c>
      <c r="I122">
        <v>93070.97978255419</v>
      </c>
      <c r="J122">
        <v>269656.20225828158</v>
      </c>
      <c r="K122">
        <v>234777.49454829781</v>
      </c>
      <c r="L122">
        <v>789849.75129100541</v>
      </c>
      <c r="M122">
        <v>0</v>
      </c>
      <c r="N122" s="48">
        <v>2022</v>
      </c>
      <c r="O122" s="10"/>
      <c r="Q122" s="98">
        <v>2022</v>
      </c>
      <c r="R122" s="12">
        <f t="shared" si="48"/>
        <v>7596341595.317338</v>
      </c>
      <c r="S122" s="12">
        <f t="shared" si="30"/>
        <v>0</v>
      </c>
      <c r="T122" s="10">
        <f t="shared" si="49"/>
        <v>24565.563690022489</v>
      </c>
      <c r="U122" s="12">
        <f t="shared" si="50"/>
        <v>3680272032.6053276</v>
      </c>
      <c r="V122" s="12">
        <f t="shared" si="33"/>
        <v>62564624.55429057</v>
      </c>
      <c r="W122" s="10">
        <f t="shared" si="51"/>
        <v>55338.028780945977</v>
      </c>
      <c r="X122" s="12">
        <f t="shared" si="52"/>
        <v>2260024767.0251164</v>
      </c>
      <c r="Y122" s="12">
        <f t="shared" si="36"/>
        <v>9040099.0681004655</v>
      </c>
      <c r="Z122" s="10">
        <f t="shared" si="53"/>
        <v>93070.97978255419</v>
      </c>
      <c r="AA122" s="12">
        <f t="shared" si="54"/>
        <v>1717021289.7712834</v>
      </c>
      <c r="AB122" s="12">
        <f t="shared" si="39"/>
        <v>24038298.05679797</v>
      </c>
      <c r="AC122" s="10">
        <f t="shared" si="55"/>
        <v>234777.49454829781</v>
      </c>
      <c r="AD122" s="10">
        <f t="shared" si="56"/>
        <v>1079445798.2684543</v>
      </c>
      <c r="AE122" s="12">
        <f t="shared" si="42"/>
        <v>0</v>
      </c>
      <c r="AF122" s="10">
        <f t="shared" si="43"/>
        <v>95643021.679188997</v>
      </c>
      <c r="AG122" s="10">
        <f t="shared" si="57"/>
        <v>95643021.679188997</v>
      </c>
      <c r="AH122" s="52"/>
      <c r="AI122" s="10">
        <f t="shared" si="45"/>
        <v>92582444.985454947</v>
      </c>
      <c r="AJ122" s="52"/>
    </row>
    <row r="123" spans="1:36" x14ac:dyDescent="0.35">
      <c r="A123" t="s">
        <v>147</v>
      </c>
      <c r="B123">
        <v>4205574</v>
      </c>
      <c r="C123">
        <v>2268965.546319956</v>
      </c>
      <c r="D123">
        <v>7915736.6269485811</v>
      </c>
      <c r="E123">
        <v>3587334.2594806319</v>
      </c>
      <c r="F123">
        <v>13030389.17937893</v>
      </c>
      <c r="G123">
        <v>9363146.5867945664</v>
      </c>
      <c r="H123">
        <v>44038940.51342541</v>
      </c>
      <c r="I123">
        <v>17399234.783368301</v>
      </c>
      <c r="J123">
        <v>75256547.520703912</v>
      </c>
      <c r="K123">
        <v>52557303.706574149</v>
      </c>
      <c r="L123">
        <v>264790860.82104641</v>
      </c>
      <c r="M123">
        <v>3584190208</v>
      </c>
      <c r="N123" s="48">
        <v>2022</v>
      </c>
      <c r="O123" s="10">
        <v>230374211584</v>
      </c>
      <c r="P123">
        <v>2022</v>
      </c>
      <c r="Q123" s="98">
        <v>2022</v>
      </c>
      <c r="R123" s="12">
        <f t="shared" si="48"/>
        <v>332817124785.14648</v>
      </c>
      <c r="S123" s="12">
        <f t="shared" si="30"/>
        <v>0</v>
      </c>
      <c r="T123" s="10">
        <f t="shared" si="49"/>
        <v>3587334.2594806319</v>
      </c>
      <c r="U123" s="12">
        <f t="shared" si="50"/>
        <v>198567331258.48181</v>
      </c>
      <c r="V123" s="12">
        <f t="shared" si="33"/>
        <v>3375644631.3941913</v>
      </c>
      <c r="W123" s="10">
        <f t="shared" si="51"/>
        <v>9363146.5867945664</v>
      </c>
      <c r="X123" s="12">
        <f t="shared" si="52"/>
        <v>145831617367.19659</v>
      </c>
      <c r="Y123" s="12">
        <f t="shared" si="36"/>
        <v>583326469.46878636</v>
      </c>
      <c r="Z123" s="10">
        <f t="shared" si="53"/>
        <v>17399234.783368301</v>
      </c>
      <c r="AA123" s="12">
        <f t="shared" si="54"/>
        <v>121661605079.00374</v>
      </c>
      <c r="AB123" s="12">
        <f t="shared" si="39"/>
        <v>1703262471.1060526</v>
      </c>
      <c r="AC123" s="10">
        <f t="shared" si="55"/>
        <v>52557303.706574149</v>
      </c>
      <c r="AD123" s="10">
        <f t="shared" si="56"/>
        <v>89256392972.813965</v>
      </c>
      <c r="AE123" s="12">
        <f t="shared" si="42"/>
        <v>0</v>
      </c>
      <c r="AF123" s="10">
        <f t="shared" si="43"/>
        <v>5662233571.9690304</v>
      </c>
      <c r="AG123" s="10">
        <f t="shared" si="57"/>
        <v>2078043363.9690304</v>
      </c>
      <c r="AH123" s="52">
        <f t="shared" si="46"/>
        <v>9.0202950654974922E-3</v>
      </c>
      <c r="AI123" s="10">
        <f t="shared" si="45"/>
        <v>2011545976.3220212</v>
      </c>
      <c r="AJ123" s="52">
        <f t="shared" si="47"/>
        <v>8.7316456234015714E-3</v>
      </c>
    </row>
    <row r="124" spans="1:36" x14ac:dyDescent="0.35">
      <c r="A124" t="s">
        <v>148</v>
      </c>
      <c r="B124">
        <v>3072903</v>
      </c>
      <c r="C124">
        <v>370717.03809887072</v>
      </c>
      <c r="D124">
        <v>1648331.612766989</v>
      </c>
      <c r="E124">
        <v>721073.86797119968</v>
      </c>
      <c r="F124">
        <v>2765269.4631229928</v>
      </c>
      <c r="G124">
        <v>2265204.6996641601</v>
      </c>
      <c r="H124">
        <v>8935474.714421276</v>
      </c>
      <c r="I124">
        <v>4428569.0864137597</v>
      </c>
      <c r="J124">
        <v>14602448.75230022</v>
      </c>
      <c r="K124">
        <v>11796544.958550589</v>
      </c>
      <c r="L124">
        <v>45656879.431757674</v>
      </c>
      <c r="M124">
        <v>0</v>
      </c>
      <c r="N124" s="48">
        <v>2022</v>
      </c>
      <c r="O124" s="10"/>
      <c r="Q124" s="98">
        <v>2022</v>
      </c>
      <c r="R124" s="12">
        <f t="shared" si="48"/>
        <v>50589497480.005188</v>
      </c>
      <c r="S124" s="12">
        <f t="shared" si="30"/>
        <v>0</v>
      </c>
      <c r="T124" s="10">
        <f t="shared" si="49"/>
        <v>721073.86797119968</v>
      </c>
      <c r="U124" s="12">
        <f t="shared" si="50"/>
        <v>31408073884.643654</v>
      </c>
      <c r="V124" s="12">
        <f t="shared" si="33"/>
        <v>533937256.03894216</v>
      </c>
      <c r="W124" s="10">
        <f t="shared" si="51"/>
        <v>2265204.6996641601</v>
      </c>
      <c r="X124" s="12">
        <f t="shared" si="52"/>
        <v>20497092739.157185</v>
      </c>
      <c r="Y124" s="12">
        <f t="shared" si="36"/>
        <v>81988370.95662874</v>
      </c>
      <c r="Z124" s="10">
        <f t="shared" si="53"/>
        <v>4428569.0864137597</v>
      </c>
      <c r="AA124" s="12">
        <f t="shared" si="54"/>
        <v>15631672673.470751</v>
      </c>
      <c r="AB124" s="12">
        <f t="shared" si="39"/>
        <v>218843417.42859054</v>
      </c>
      <c r="AC124" s="10">
        <f t="shared" si="55"/>
        <v>11796544.958550589</v>
      </c>
      <c r="AD124" s="10">
        <f t="shared" si="56"/>
        <v>10404952338.372149</v>
      </c>
      <c r="AE124" s="12">
        <f t="shared" si="42"/>
        <v>0</v>
      </c>
      <c r="AF124" s="10">
        <f t="shared" si="43"/>
        <v>834769044.42416143</v>
      </c>
      <c r="AG124" s="10">
        <f t="shared" si="57"/>
        <v>834769044.42416143</v>
      </c>
      <c r="AH124" s="52"/>
      <c r="AI124" s="10">
        <f t="shared" si="45"/>
        <v>808056435.00258827</v>
      </c>
      <c r="AJ124" s="52"/>
    </row>
    <row r="125" spans="1:36" x14ac:dyDescent="0.35">
      <c r="A125" t="s">
        <v>149</v>
      </c>
      <c r="B125">
        <v>124501968</v>
      </c>
      <c r="C125">
        <v>65929.71361018953</v>
      </c>
      <c r="D125">
        <v>193104.6766578957</v>
      </c>
      <c r="E125">
        <v>111672.42680089999</v>
      </c>
      <c r="F125">
        <v>297316.19174007548</v>
      </c>
      <c r="G125">
        <v>261444.3467185295</v>
      </c>
      <c r="H125">
        <v>837977.82404759177</v>
      </c>
      <c r="I125">
        <v>451160.66231933801</v>
      </c>
      <c r="J125">
        <v>1325386.126072532</v>
      </c>
      <c r="K125">
        <v>1161202.879304427</v>
      </c>
      <c r="L125">
        <v>3897751.913053426</v>
      </c>
      <c r="M125">
        <v>0</v>
      </c>
      <c r="N125" s="48">
        <v>2022</v>
      </c>
      <c r="O125" s="10">
        <v>37946933248</v>
      </c>
      <c r="P125">
        <v>2022</v>
      </c>
      <c r="Q125" s="98">
        <v>2022</v>
      </c>
      <c r="R125" s="12">
        <f t="shared" si="48"/>
        <v>237901692946.15677</v>
      </c>
      <c r="S125" s="12">
        <f t="shared" si="30"/>
        <v>0</v>
      </c>
      <c r="T125" s="10">
        <f t="shared" si="49"/>
        <v>111672.42680089999</v>
      </c>
      <c r="U125" s="12">
        <f t="shared" si="50"/>
        <v>115565070409.28374</v>
      </c>
      <c r="V125" s="12">
        <f t="shared" si="33"/>
        <v>1964606196.9578238</v>
      </c>
      <c r="W125" s="10">
        <f t="shared" si="51"/>
        <v>261444.3467185295</v>
      </c>
      <c r="X125" s="12">
        <f t="shared" si="52"/>
        <v>71779552545.351639</v>
      </c>
      <c r="Y125" s="12">
        <f t="shared" si="36"/>
        <v>287118210.18140656</v>
      </c>
      <c r="Z125" s="10">
        <f t="shared" si="53"/>
        <v>451160.66231933801</v>
      </c>
      <c r="AA125" s="12">
        <f t="shared" si="54"/>
        <v>54421395356.492668</v>
      </c>
      <c r="AB125" s="12">
        <f t="shared" si="39"/>
        <v>761899534.99089742</v>
      </c>
      <c r="AC125" s="10">
        <f t="shared" si="55"/>
        <v>1161202.879304427</v>
      </c>
      <c r="AD125" s="10">
        <f t="shared" si="56"/>
        <v>34070574023.024883</v>
      </c>
      <c r="AE125" s="12">
        <f t="shared" si="42"/>
        <v>0</v>
      </c>
      <c r="AF125" s="10">
        <f t="shared" si="43"/>
        <v>3013623942.1301279</v>
      </c>
      <c r="AG125" s="10">
        <f t="shared" si="57"/>
        <v>3013623942.1301279</v>
      </c>
      <c r="AH125" s="52">
        <f t="shared" si="46"/>
        <v>7.9416798254413917E-2</v>
      </c>
      <c r="AI125" s="10">
        <f t="shared" si="45"/>
        <v>2917187975.9819636</v>
      </c>
      <c r="AJ125" s="52">
        <f t="shared" si="47"/>
        <v>7.6875460710272667E-2</v>
      </c>
    </row>
    <row r="126" spans="1:36" x14ac:dyDescent="0.35">
      <c r="A126" t="s">
        <v>150</v>
      </c>
      <c r="B126">
        <v>2666004</v>
      </c>
      <c r="C126">
        <v>155957.79999999999</v>
      </c>
      <c r="D126">
        <v>557187.9</v>
      </c>
      <c r="E126">
        <v>284336.90000000002</v>
      </c>
      <c r="F126">
        <v>897064.3</v>
      </c>
      <c r="G126">
        <v>780276.3</v>
      </c>
      <c r="H126">
        <v>2696317.3</v>
      </c>
      <c r="I126">
        <v>1455644.9</v>
      </c>
      <c r="J126">
        <v>4299219</v>
      </c>
      <c r="K126">
        <v>3935358.8</v>
      </c>
      <c r="L126">
        <v>12474424</v>
      </c>
      <c r="M126">
        <v>0</v>
      </c>
      <c r="N126" s="48">
        <v>2022</v>
      </c>
      <c r="O126" s="10"/>
      <c r="Q126" s="98">
        <v>2022</v>
      </c>
      <c r="R126" s="12">
        <f t="shared" si="48"/>
        <v>14800745100.636002</v>
      </c>
      <c r="S126" s="12">
        <f t="shared" si="30"/>
        <v>0</v>
      </c>
      <c r="T126" s="10">
        <f t="shared" si="49"/>
        <v>284336.90000000002</v>
      </c>
      <c r="U126" s="12">
        <f t="shared" si="50"/>
        <v>8167668496.5480003</v>
      </c>
      <c r="V126" s="12">
        <f t="shared" si="33"/>
        <v>138850364.44131601</v>
      </c>
      <c r="W126" s="10">
        <f t="shared" si="51"/>
        <v>780276.3</v>
      </c>
      <c r="X126" s="12">
        <f t="shared" si="52"/>
        <v>5108172970.1639996</v>
      </c>
      <c r="Y126" s="12">
        <f t="shared" si="36"/>
        <v>20432691.880656</v>
      </c>
      <c r="Z126" s="10">
        <f t="shared" si="53"/>
        <v>1455644.9</v>
      </c>
      <c r="AA126" s="12">
        <f t="shared" si="54"/>
        <v>3790489962.4482002</v>
      </c>
      <c r="AB126" s="12">
        <f t="shared" si="39"/>
        <v>53066859.474274814</v>
      </c>
      <c r="AC126" s="10">
        <f t="shared" si="55"/>
        <v>3935358.8</v>
      </c>
      <c r="AD126" s="10">
        <f t="shared" si="56"/>
        <v>2276518197.9460802</v>
      </c>
      <c r="AE126" s="12">
        <f t="shared" si="42"/>
        <v>0</v>
      </c>
      <c r="AF126" s="10">
        <f t="shared" si="43"/>
        <v>212349915.79624683</v>
      </c>
      <c r="AG126" s="10">
        <f t="shared" si="57"/>
        <v>212349915.79624683</v>
      </c>
      <c r="AH126" s="52"/>
      <c r="AI126" s="10">
        <f t="shared" si="45"/>
        <v>205554718.49076691</v>
      </c>
      <c r="AJ126" s="52"/>
    </row>
    <row r="127" spans="1:36" x14ac:dyDescent="0.35">
      <c r="A127" t="s">
        <v>151</v>
      </c>
      <c r="B127">
        <v>2895792</v>
      </c>
      <c r="C127">
        <v>257197.4</v>
      </c>
      <c r="D127">
        <v>800092.7</v>
      </c>
      <c r="E127">
        <v>444639.2</v>
      </c>
      <c r="F127">
        <v>1250197.8999999999</v>
      </c>
      <c r="G127">
        <v>1085203.6000000001</v>
      </c>
      <c r="H127">
        <v>3611677.3</v>
      </c>
      <c r="I127">
        <v>1930240.4</v>
      </c>
      <c r="J127">
        <v>5736368</v>
      </c>
      <c r="K127">
        <v>5018670</v>
      </c>
      <c r="L127">
        <v>16871558</v>
      </c>
      <c r="M127">
        <v>0</v>
      </c>
      <c r="N127" s="48">
        <v>2022</v>
      </c>
      <c r="O127" s="10">
        <v>5663632896</v>
      </c>
      <c r="P127">
        <v>2022</v>
      </c>
      <c r="Q127" s="98">
        <v>2022</v>
      </c>
      <c r="R127" s="12">
        <f t="shared" si="48"/>
        <v>23110467484.944</v>
      </c>
      <c r="S127" s="12">
        <f t="shared" si="30"/>
        <v>0</v>
      </c>
      <c r="T127" s="10">
        <f t="shared" si="49"/>
        <v>444639.2</v>
      </c>
      <c r="U127" s="12">
        <f t="shared" si="50"/>
        <v>11663652194.952</v>
      </c>
      <c r="V127" s="12">
        <f t="shared" si="33"/>
        <v>198282087.31418401</v>
      </c>
      <c r="W127" s="10">
        <f t="shared" si="51"/>
        <v>1085203.6000000001</v>
      </c>
      <c r="X127" s="12">
        <f t="shared" si="52"/>
        <v>7316142328.6703987</v>
      </c>
      <c r="Y127" s="12">
        <f t="shared" si="36"/>
        <v>29264569.314681597</v>
      </c>
      <c r="Z127" s="10">
        <f t="shared" si="53"/>
        <v>1930240.4</v>
      </c>
      <c r="AA127" s="12">
        <f t="shared" si="54"/>
        <v>5510876927.5296001</v>
      </c>
      <c r="AB127" s="12">
        <f t="shared" si="39"/>
        <v>77152276.985414416</v>
      </c>
      <c r="AC127" s="10">
        <f t="shared" si="55"/>
        <v>5018670</v>
      </c>
      <c r="AD127" s="10">
        <f t="shared" si="56"/>
        <v>3432349824.7296</v>
      </c>
      <c r="AE127" s="12">
        <f t="shared" si="42"/>
        <v>0</v>
      </c>
      <c r="AF127" s="10">
        <f t="shared" si="43"/>
        <v>304698933.61427999</v>
      </c>
      <c r="AG127" s="10">
        <f t="shared" si="57"/>
        <v>304698933.61427999</v>
      </c>
      <c r="AH127" s="52">
        <f t="shared" si="46"/>
        <v>5.3799202598296368E-2</v>
      </c>
      <c r="AI127" s="10">
        <f t="shared" si="45"/>
        <v>294948567.73862302</v>
      </c>
      <c r="AJ127" s="52">
        <f t="shared" si="47"/>
        <v>5.2077628115150883E-2</v>
      </c>
    </row>
    <row r="128" spans="1:36" x14ac:dyDescent="0.35">
      <c r="A128" t="s">
        <v>152</v>
      </c>
      <c r="B128">
        <v>5642971</v>
      </c>
      <c r="C128">
        <v>108349.53608273419</v>
      </c>
      <c r="D128">
        <v>296697.80142151611</v>
      </c>
      <c r="E128">
        <v>179247.94987756349</v>
      </c>
      <c r="F128">
        <v>448515.77099462418</v>
      </c>
      <c r="G128">
        <v>404875.22597412759</v>
      </c>
      <c r="H128">
        <v>1221455.666978824</v>
      </c>
      <c r="I128">
        <v>667598.17725106736</v>
      </c>
      <c r="J128">
        <v>1911312.0392837231</v>
      </c>
      <c r="K128">
        <v>1644291.8123237761</v>
      </c>
      <c r="L128">
        <v>5575664.548412309</v>
      </c>
      <c r="M128">
        <v>0</v>
      </c>
      <c r="N128" s="48">
        <v>2022</v>
      </c>
      <c r="O128" s="10">
        <v>4675333120</v>
      </c>
      <c r="P128">
        <v>2022</v>
      </c>
      <c r="Q128" s="98">
        <v>2022</v>
      </c>
      <c r="R128" s="12">
        <f t="shared" si="48"/>
        <v>16628470018.233742</v>
      </c>
      <c r="S128" s="12">
        <f t="shared" si="30"/>
        <v>0</v>
      </c>
      <c r="T128" s="10">
        <f t="shared" si="49"/>
        <v>179247.94987756349</v>
      </c>
      <c r="U128" s="12">
        <f t="shared" si="50"/>
        <v>7597352528.9838066</v>
      </c>
      <c r="V128" s="12">
        <f t="shared" si="33"/>
        <v>129154992.99272472</v>
      </c>
      <c r="W128" s="10">
        <f t="shared" si="51"/>
        <v>404875.22597412759</v>
      </c>
      <c r="X128" s="12">
        <f t="shared" si="52"/>
        <v>4607939747.7567129</v>
      </c>
      <c r="Y128" s="12">
        <f t="shared" si="36"/>
        <v>18431758.991026852</v>
      </c>
      <c r="Z128" s="10">
        <f t="shared" si="53"/>
        <v>667598.17725106736</v>
      </c>
      <c r="AA128" s="12">
        <f t="shared" si="54"/>
        <v>3509120627.8741388</v>
      </c>
      <c r="AB128" s="12">
        <f t="shared" si="39"/>
        <v>49127688.790237948</v>
      </c>
      <c r="AC128" s="10">
        <f t="shared" si="55"/>
        <v>1644291.8123237761</v>
      </c>
      <c r="AD128" s="10">
        <f t="shared" si="56"/>
        <v>2218462233.9938245</v>
      </c>
      <c r="AE128" s="12">
        <f t="shared" si="42"/>
        <v>0</v>
      </c>
      <c r="AF128" s="10">
        <f t="shared" si="43"/>
        <v>196714440.7739895</v>
      </c>
      <c r="AG128" s="10">
        <f t="shared" si="57"/>
        <v>196714440.7739895</v>
      </c>
      <c r="AH128" s="52">
        <f t="shared" si="46"/>
        <v>4.2074957168825117E-2</v>
      </c>
      <c r="AI128" s="10">
        <f t="shared" si="45"/>
        <v>190419578.66922182</v>
      </c>
      <c r="AJ128" s="52">
        <f t="shared" si="47"/>
        <v>4.0728558539422706E-2</v>
      </c>
    </row>
    <row r="129" spans="1:36" x14ac:dyDescent="0.35">
      <c r="A129" t="s">
        <v>153</v>
      </c>
      <c r="B129">
        <v>4224576</v>
      </c>
      <c r="C129">
        <v>222040.37806154211</v>
      </c>
      <c r="D129">
        <v>690725.75842724089</v>
      </c>
      <c r="E129">
        <v>383860.18443182798</v>
      </c>
      <c r="F129">
        <v>1079304.568111286</v>
      </c>
      <c r="G129">
        <v>936864.0218730903</v>
      </c>
      <c r="H129">
        <v>3117986.558838299</v>
      </c>
      <c r="I129">
        <v>1666390.241618911</v>
      </c>
      <c r="J129">
        <v>4952246.6039245557</v>
      </c>
      <c r="K129">
        <v>4332653.7536403351</v>
      </c>
      <c r="L129">
        <v>14565335.12557371</v>
      </c>
      <c r="M129">
        <v>0</v>
      </c>
      <c r="N129" s="48">
        <v>2022</v>
      </c>
      <c r="O129" s="10">
        <v>4212683264</v>
      </c>
      <c r="P129">
        <v>2022</v>
      </c>
      <c r="Q129" s="98">
        <v>2022</v>
      </c>
      <c r="R129" s="12">
        <f t="shared" si="48"/>
        <v>29094813689.615196</v>
      </c>
      <c r="S129" s="12">
        <f t="shared" si="30"/>
        <v>0</v>
      </c>
      <c r="T129" s="10">
        <f t="shared" si="49"/>
        <v>383860.18443182798</v>
      </c>
      <c r="U129" s="12">
        <f t="shared" si="50"/>
        <v>14689788263.135151</v>
      </c>
      <c r="V129" s="12">
        <f t="shared" si="33"/>
        <v>249726400.4732976</v>
      </c>
      <c r="W129" s="10">
        <f t="shared" si="51"/>
        <v>936864.0218730903</v>
      </c>
      <c r="X129" s="12">
        <f t="shared" si="52"/>
        <v>9214317922.7223339</v>
      </c>
      <c r="Y129" s="12">
        <f t="shared" si="36"/>
        <v>36857271.690889336</v>
      </c>
      <c r="Z129" s="10">
        <f t="shared" si="53"/>
        <v>1666390.241618911</v>
      </c>
      <c r="AA129" s="12">
        <f t="shared" si="54"/>
        <v>6940674963.821866</v>
      </c>
      <c r="AB129" s="12">
        <f t="shared" si="39"/>
        <v>97169449.493506134</v>
      </c>
      <c r="AC129" s="10">
        <f t="shared" si="55"/>
        <v>4332653.7536403351</v>
      </c>
      <c r="AD129" s="10">
        <f t="shared" si="56"/>
        <v>4322874013.9516811</v>
      </c>
      <c r="AE129" s="12">
        <f t="shared" si="42"/>
        <v>0</v>
      </c>
      <c r="AF129" s="10">
        <f t="shared" si="43"/>
        <v>383753121.65769309</v>
      </c>
      <c r="AG129" s="10">
        <f t="shared" si="57"/>
        <v>383753121.65769309</v>
      </c>
      <c r="AH129" s="52">
        <f t="shared" si="46"/>
        <v>9.1094700837611578E-2</v>
      </c>
      <c r="AI129" s="10">
        <f t="shared" si="45"/>
        <v>371473021.76464689</v>
      </c>
      <c r="AJ129" s="52">
        <f t="shared" si="47"/>
        <v>8.8179670410808E-2</v>
      </c>
    </row>
    <row r="130" spans="1:36" x14ac:dyDescent="0.35">
      <c r="A130" t="s">
        <v>154</v>
      </c>
      <c r="B130">
        <v>21954858</v>
      </c>
      <c r="C130">
        <v>195037.81190644711</v>
      </c>
      <c r="D130">
        <v>1034526.202676984</v>
      </c>
      <c r="E130">
        <v>386958.46595888579</v>
      </c>
      <c r="F130">
        <v>1739801.3668664179</v>
      </c>
      <c r="G130">
        <v>1271048.733449724</v>
      </c>
      <c r="H130">
        <v>5566062.1888359366</v>
      </c>
      <c r="I130">
        <v>2507509.3660485381</v>
      </c>
      <c r="J130">
        <v>8989776.7713238653</v>
      </c>
      <c r="K130">
        <v>6638702.7928089462</v>
      </c>
      <c r="L130">
        <v>26979451.548718922</v>
      </c>
      <c r="M130">
        <v>0</v>
      </c>
      <c r="N130" s="48">
        <v>2022</v>
      </c>
      <c r="O130" s="10">
        <v>40803803136</v>
      </c>
      <c r="P130">
        <v>2022</v>
      </c>
      <c r="Q130" s="98">
        <v>2021</v>
      </c>
      <c r="R130" s="12">
        <f t="shared" si="48"/>
        <v>226685051090.34406</v>
      </c>
      <c r="S130" s="12">
        <f t="shared" si="30"/>
        <v>0</v>
      </c>
      <c r="T130" s="10">
        <f t="shared" si="49"/>
        <v>386958.46595888579</v>
      </c>
      <c r="U130" s="12">
        <f t="shared" si="50"/>
        <v>148507368928.6647</v>
      </c>
      <c r="V130" s="12">
        <f t="shared" si="33"/>
        <v>2524625271.7873001</v>
      </c>
      <c r="W130" s="10">
        <f t="shared" si="51"/>
        <v>1271048.733449724</v>
      </c>
      <c r="X130" s="12">
        <f t="shared" si="52"/>
        <v>94296410521.093628</v>
      </c>
      <c r="Y130" s="12">
        <f t="shared" si="36"/>
        <v>377185642.08437455</v>
      </c>
      <c r="Z130" s="10">
        <f t="shared" si="53"/>
        <v>2507509.3660485381</v>
      </c>
      <c r="AA130" s="12">
        <f t="shared" si="54"/>
        <v>71158630200.424133</v>
      </c>
      <c r="AB130" s="12">
        <f t="shared" si="39"/>
        <v>996220822.80593801</v>
      </c>
      <c r="AC130" s="10">
        <f t="shared" si="55"/>
        <v>6638702.7928089462</v>
      </c>
      <c r="AD130" s="10">
        <f t="shared" si="56"/>
        <v>44657825054.968018</v>
      </c>
      <c r="AE130" s="12">
        <f t="shared" si="42"/>
        <v>0</v>
      </c>
      <c r="AF130" s="10">
        <f t="shared" si="43"/>
        <v>3898031736.6776123</v>
      </c>
      <c r="AG130" s="10">
        <f t="shared" si="57"/>
        <v>3898031736.6776123</v>
      </c>
      <c r="AH130" s="52">
        <f t="shared" si="46"/>
        <v>9.5531088699878891E-2</v>
      </c>
      <c r="AI130" s="10">
        <f t="shared" si="45"/>
        <v>3773294721.1039286</v>
      </c>
      <c r="AJ130" s="52">
        <f t="shared" si="47"/>
        <v>9.2474093861482753E-2</v>
      </c>
    </row>
    <row r="131" spans="1:36" x14ac:dyDescent="0.35">
      <c r="A131" t="s">
        <v>155</v>
      </c>
      <c r="B131">
        <v>69610096</v>
      </c>
      <c r="C131">
        <v>92936.10803874371</v>
      </c>
      <c r="D131">
        <v>360803.3489607363</v>
      </c>
      <c r="E131">
        <v>158347.71330153121</v>
      </c>
      <c r="F131">
        <v>595825.45064433396</v>
      </c>
      <c r="G131">
        <v>377145.05534665752</v>
      </c>
      <c r="H131">
        <v>2048039.726053837</v>
      </c>
      <c r="I131">
        <v>660301.27083231066</v>
      </c>
      <c r="J131">
        <v>3585751.5272434568</v>
      </c>
      <c r="K131">
        <v>1740310.6328269851</v>
      </c>
      <c r="L131">
        <v>13899764.60960638</v>
      </c>
      <c r="M131">
        <v>0</v>
      </c>
      <c r="N131" s="48">
        <v>2022</v>
      </c>
      <c r="O131" s="10">
        <v>59241078784</v>
      </c>
      <c r="P131">
        <v>2022</v>
      </c>
      <c r="Q131" s="98">
        <v>2022</v>
      </c>
      <c r="R131" s="12">
        <f t="shared" si="48"/>
        <v>249748041441.66351</v>
      </c>
      <c r="S131" s="12">
        <f t="shared" si="30"/>
        <v>0</v>
      </c>
      <c r="T131" s="10">
        <f t="shared" si="49"/>
        <v>158347.71330153121</v>
      </c>
      <c r="U131" s="12">
        <f t="shared" si="50"/>
        <v>152264336471.47641</v>
      </c>
      <c r="V131" s="12">
        <f t="shared" si="33"/>
        <v>2588493720.015099</v>
      </c>
      <c r="W131" s="10">
        <f t="shared" si="51"/>
        <v>377145.05534665752</v>
      </c>
      <c r="X131" s="12">
        <f t="shared" si="52"/>
        <v>116311138433.81516</v>
      </c>
      <c r="Y131" s="12">
        <f t="shared" si="36"/>
        <v>465244553.73526061</v>
      </c>
      <c r="Z131" s="10">
        <f t="shared" si="53"/>
        <v>660301.27083231066</v>
      </c>
      <c r="AA131" s="12">
        <f t="shared" si="54"/>
        <v>101820436596.00226</v>
      </c>
      <c r="AB131" s="12">
        <f t="shared" si="39"/>
        <v>1425486112.3440318</v>
      </c>
      <c r="AC131" s="10">
        <f t="shared" si="55"/>
        <v>1740310.6328269851</v>
      </c>
      <c r="AD131" s="10">
        <f t="shared" si="56"/>
        <v>84642075863.119537</v>
      </c>
      <c r="AE131" s="12">
        <f t="shared" si="42"/>
        <v>0</v>
      </c>
      <c r="AF131" s="10">
        <f t="shared" si="43"/>
        <v>4479224386.0943909</v>
      </c>
      <c r="AG131" s="10">
        <f t="shared" si="57"/>
        <v>4479224386.0943909</v>
      </c>
      <c r="AH131" s="52">
        <f t="shared" si="46"/>
        <v>7.5610108357853756E-2</v>
      </c>
      <c r="AI131" s="10">
        <f t="shared" si="45"/>
        <v>4335889205.7393703</v>
      </c>
      <c r="AJ131" s="52">
        <f t="shared" si="47"/>
        <v>7.3190584890402435E-2</v>
      </c>
    </row>
    <row r="132" spans="1:36" x14ac:dyDescent="0.35">
      <c r="A132" t="s">
        <v>156</v>
      </c>
      <c r="B132">
        <v>31794808</v>
      </c>
      <c r="C132">
        <v>338363.11599066068</v>
      </c>
      <c r="D132">
        <v>1152936.2104645281</v>
      </c>
      <c r="E132">
        <v>559399.16736924986</v>
      </c>
      <c r="F132">
        <v>1864293.7500350529</v>
      </c>
      <c r="G132">
        <v>1471745.327902104</v>
      </c>
      <c r="H132">
        <v>5891472.35811722</v>
      </c>
      <c r="I132">
        <v>2668722.283808568</v>
      </c>
      <c r="J132">
        <v>9747556.6755338609</v>
      </c>
      <c r="K132">
        <v>7565311.8626514506</v>
      </c>
      <c r="L132">
        <v>31661599.72033779</v>
      </c>
      <c r="M132">
        <v>0</v>
      </c>
      <c r="N132" s="48">
        <v>2022</v>
      </c>
      <c r="O132" s="10">
        <v>118657622016</v>
      </c>
      <c r="P132">
        <v>2022</v>
      </c>
      <c r="Q132" s="98">
        <v>2022</v>
      </c>
      <c r="R132" s="12">
        <f t="shared" si="48"/>
        <v>365930963461.9126</v>
      </c>
      <c r="S132" s="12">
        <f t="shared" si="30"/>
        <v>0</v>
      </c>
      <c r="T132" s="10">
        <f t="shared" si="49"/>
        <v>559399.16736924986</v>
      </c>
      <c r="U132" s="12">
        <f t="shared" si="50"/>
        <v>207444363580.49667</v>
      </c>
      <c r="V132" s="12">
        <f t="shared" si="33"/>
        <v>3526554180.8684435</v>
      </c>
      <c r="W132" s="10">
        <f t="shared" si="51"/>
        <v>1471745.327902104</v>
      </c>
      <c r="X132" s="12">
        <f t="shared" si="52"/>
        <v>140524372338.09982</v>
      </c>
      <c r="Y132" s="12">
        <f t="shared" si="36"/>
        <v>562097489.35239935</v>
      </c>
      <c r="Z132" s="10">
        <f t="shared" si="53"/>
        <v>2668722.283808568</v>
      </c>
      <c r="AA132" s="12">
        <f t="shared" si="54"/>
        <v>112535090174.35123</v>
      </c>
      <c r="AB132" s="12">
        <f t="shared" si="39"/>
        <v>1575491262.4409175</v>
      </c>
      <c r="AC132" s="10">
        <f t="shared" si="55"/>
        <v>7565311.8626514506</v>
      </c>
      <c r="AD132" s="10">
        <f t="shared" si="56"/>
        <v>76613684594.786865</v>
      </c>
      <c r="AE132" s="12">
        <f t="shared" si="42"/>
        <v>0</v>
      </c>
      <c r="AF132" s="10">
        <f t="shared" si="43"/>
        <v>5664142932.6617603</v>
      </c>
      <c r="AG132" s="10">
        <f t="shared" si="57"/>
        <v>5664142932.6617603</v>
      </c>
      <c r="AH132" s="52">
        <f t="shared" si="46"/>
        <v>4.7735179893441629E-2</v>
      </c>
      <c r="AI132" s="10">
        <f t="shared" si="45"/>
        <v>5482890358.8165836</v>
      </c>
      <c r="AJ132" s="52">
        <f t="shared" si="47"/>
        <v>4.6207654136851496E-2</v>
      </c>
    </row>
    <row r="133" spans="1:36" x14ac:dyDescent="0.35">
      <c r="A133" t="s">
        <v>157</v>
      </c>
      <c r="B133">
        <v>8388213</v>
      </c>
      <c r="C133">
        <v>1663086.0142729969</v>
      </c>
      <c r="D133">
        <v>4515004.9572484838</v>
      </c>
      <c r="E133">
        <v>2867000.1788812652</v>
      </c>
      <c r="F133">
        <v>6778423.9895812487</v>
      </c>
      <c r="G133">
        <v>6772752.2696784083</v>
      </c>
      <c r="H133">
        <v>17001328.967857789</v>
      </c>
      <c r="I133">
        <v>11001052.62827724</v>
      </c>
      <c r="J133">
        <v>25156466.08337976</v>
      </c>
      <c r="K133">
        <v>24874107.942936379</v>
      </c>
      <c r="L133">
        <v>62564007.220284797</v>
      </c>
      <c r="M133">
        <v>0</v>
      </c>
      <c r="N133" s="48">
        <v>2022</v>
      </c>
      <c r="O133" s="10">
        <v>59703644160</v>
      </c>
      <c r="P133">
        <v>2022</v>
      </c>
      <c r="Q133" s="98">
        <v>2022</v>
      </c>
      <c r="R133" s="12">
        <f t="shared" si="48"/>
        <v>378558623107.70178</v>
      </c>
      <c r="S133" s="12">
        <f t="shared" si="30"/>
        <v>0</v>
      </c>
      <c r="T133" s="10">
        <f t="shared" si="49"/>
        <v>2867000.1788812652</v>
      </c>
      <c r="U133" s="12">
        <f t="shared" si="50"/>
        <v>164049280287.11572</v>
      </c>
      <c r="V133" s="12">
        <f t="shared" si="33"/>
        <v>2788837764.8809676</v>
      </c>
      <c r="W133" s="10">
        <f t="shared" si="51"/>
        <v>6772752.2696784083</v>
      </c>
      <c r="X133" s="12">
        <f t="shared" si="52"/>
        <v>85799480031.165359</v>
      </c>
      <c r="Y133" s="12">
        <f t="shared" si="36"/>
        <v>343197920.12466145</v>
      </c>
      <c r="Z133" s="10">
        <f t="shared" si="53"/>
        <v>11001052.62827724</v>
      </c>
      <c r="AA133" s="12">
        <f t="shared" si="54"/>
        <v>59369311582.232933</v>
      </c>
      <c r="AB133" s="12">
        <f t="shared" si="39"/>
        <v>831170362.15126121</v>
      </c>
      <c r="AC133" s="10">
        <f t="shared" si="55"/>
        <v>24874107.942936379</v>
      </c>
      <c r="AD133" s="10">
        <f t="shared" si="56"/>
        <v>31615090308.694458</v>
      </c>
      <c r="AE133" s="12">
        <f t="shared" si="42"/>
        <v>0</v>
      </c>
      <c r="AF133" s="10">
        <f t="shared" si="43"/>
        <v>3963206047.1568904</v>
      </c>
      <c r="AG133" s="10">
        <f t="shared" si="57"/>
        <v>3963206047.1568904</v>
      </c>
      <c r="AH133" s="52">
        <f t="shared" si="46"/>
        <v>6.6381308928746136E-2</v>
      </c>
      <c r="AI133" s="10">
        <f t="shared" si="45"/>
        <v>3836383453.6478696</v>
      </c>
      <c r="AJ133" s="52">
        <f t="shared" si="47"/>
        <v>6.4257107043026257E-2</v>
      </c>
    </row>
    <row r="134" spans="1:36" x14ac:dyDescent="0.35">
      <c r="A134" t="s">
        <v>158</v>
      </c>
      <c r="B134">
        <v>2187047</v>
      </c>
      <c r="C134">
        <v>568179.3242845101</v>
      </c>
      <c r="D134">
        <v>62962.05862500472</v>
      </c>
      <c r="E134">
        <v>1087118.869768322</v>
      </c>
      <c r="F134">
        <v>104162.05743762779</v>
      </c>
      <c r="G134">
        <v>3311421.3331368351</v>
      </c>
      <c r="H134">
        <v>325873.67192705808</v>
      </c>
      <c r="I134">
        <v>6421988.276457862</v>
      </c>
      <c r="J134">
        <v>524115.42445552303</v>
      </c>
      <c r="K134">
        <v>17164191.813023251</v>
      </c>
      <c r="L134">
        <v>1551656.8234133851</v>
      </c>
      <c r="M134">
        <v>0</v>
      </c>
      <c r="N134" s="48">
        <v>2022</v>
      </c>
      <c r="O134" s="10"/>
      <c r="Q134" s="98">
        <v>2021</v>
      </c>
      <c r="R134" s="12">
        <f t="shared" ref="R134:R165" si="58">0.01*B134*(D134-Q134)</f>
        <v>1332809594.4264071</v>
      </c>
      <c r="S134" s="12">
        <f t="shared" ref="S134:S179" si="59">R134*$R$4</f>
        <v>0</v>
      </c>
      <c r="T134" s="10">
        <f t="shared" ref="T134:T165" si="60">E134</f>
        <v>1087118.869768322</v>
      </c>
      <c r="U134" s="12">
        <f t="shared" ref="U134:U165" si="61">0.005*B134*(F134-T134)</f>
        <v>-10748863737.687038</v>
      </c>
      <c r="V134" s="12">
        <f t="shared" ref="V134:V179" si="62">U134*$U$4</f>
        <v>-182730683.54067966</v>
      </c>
      <c r="W134" s="10">
        <f t="shared" ref="W134:W165" si="63">G134</f>
        <v>3311421.3331368351</v>
      </c>
      <c r="X134" s="12">
        <f t="shared" ref="X134:X165" si="64">0.001*B134*(H134-W134)</f>
        <v>-6529533055.8058596</v>
      </c>
      <c r="Y134" s="12">
        <f t="shared" ref="Y134:Y179" si="65">X134*$X$4</f>
        <v>-26118132.22322344</v>
      </c>
      <c r="Z134" s="10">
        <f t="shared" ref="Z134:Z165" si="66">I134</f>
        <v>6421988.276457862</v>
      </c>
      <c r="AA134" s="12">
        <f t="shared" ref="AA134:AA165" si="67">0.0005*B134*(J134-Z134)</f>
        <v>-6449462563.6765804</v>
      </c>
      <c r="AB134" s="12">
        <f t="shared" ref="AB134:AB179" si="68">AA134*$AA$4</f>
        <v>-90292475.891472146</v>
      </c>
      <c r="AC134" s="10">
        <f t="shared" ref="AC134:AC165" si="69">K134</f>
        <v>17164191.813023251</v>
      </c>
      <c r="AD134" s="10">
        <f t="shared" ref="AD134:AD165" si="70">0.0001*B134*(L134-AC134)</f>
        <v>-3414534781.1421289</v>
      </c>
      <c r="AE134" s="12">
        <f t="shared" ref="AE134:AE179" si="71">AD134*$AD$4</f>
        <v>0</v>
      </c>
      <c r="AF134" s="10">
        <f t="shared" ref="AF134:AF179" si="72">SUM(S134,V134,Y134,AB134,AE134)</f>
        <v>-299141291.65537524</v>
      </c>
      <c r="AG134" s="10">
        <f t="shared" ref="AG134:AG165" si="73">MAX(AF134-M134,0)</f>
        <v>0</v>
      </c>
      <c r="AH134" s="52"/>
      <c r="AI134" s="10">
        <f t="shared" si="45"/>
        <v>0</v>
      </c>
      <c r="AJ134" s="52"/>
    </row>
    <row r="135" spans="1:36" x14ac:dyDescent="0.35">
      <c r="A135" t="s">
        <v>160</v>
      </c>
      <c r="B135">
        <v>15443592</v>
      </c>
      <c r="C135">
        <v>497300.82809442299</v>
      </c>
      <c r="D135">
        <v>1380829.694090296</v>
      </c>
      <c r="E135">
        <v>819301.37198129448</v>
      </c>
      <c r="F135">
        <v>2099350.0018662778</v>
      </c>
      <c r="G135">
        <v>1830616.565087795</v>
      </c>
      <c r="H135">
        <v>5850122.2679016097</v>
      </c>
      <c r="I135">
        <v>3008132.4951076838</v>
      </c>
      <c r="J135">
        <v>9305227.8192802556</v>
      </c>
      <c r="K135">
        <v>7506136.2170001967</v>
      </c>
      <c r="L135">
        <v>28591756.594628319</v>
      </c>
      <c r="M135">
        <v>0</v>
      </c>
      <c r="N135" s="48">
        <v>2022</v>
      </c>
      <c r="O135" s="10"/>
      <c r="Q135" s="98">
        <v>2022</v>
      </c>
      <c r="R135" s="12">
        <f t="shared" si="58"/>
        <v>212937434739.91345</v>
      </c>
      <c r="S135" s="12">
        <f t="shared" si="59"/>
        <v>0</v>
      </c>
      <c r="T135" s="10">
        <f t="shared" si="60"/>
        <v>819301.37198129448</v>
      </c>
      <c r="U135" s="12">
        <f t="shared" si="61"/>
        <v>98842743900.513458</v>
      </c>
      <c r="V135" s="12">
        <f t="shared" si="62"/>
        <v>1680326646.3087289</v>
      </c>
      <c r="W135" s="10">
        <f t="shared" si="63"/>
        <v>1830616.565087795</v>
      </c>
      <c r="X135" s="12">
        <f t="shared" si="64"/>
        <v>62075606115.929802</v>
      </c>
      <c r="Y135" s="12">
        <f t="shared" si="65"/>
        <v>248302424.46371922</v>
      </c>
      <c r="Z135" s="10">
        <f t="shared" si="66"/>
        <v>3008132.4951076838</v>
      </c>
      <c r="AA135" s="12">
        <f t="shared" si="67"/>
        <v>48624885485.814468</v>
      </c>
      <c r="AB135" s="12">
        <f t="shared" si="68"/>
        <v>680748396.80140269</v>
      </c>
      <c r="AC135" s="10">
        <f t="shared" si="69"/>
        <v>7506136.2170001967</v>
      </c>
      <c r="AD135" s="10">
        <f t="shared" si="70"/>
        <v>32563771817.897465</v>
      </c>
      <c r="AE135" s="12">
        <f t="shared" si="71"/>
        <v>0</v>
      </c>
      <c r="AF135" s="10">
        <f t="shared" si="72"/>
        <v>2609377467.5738506</v>
      </c>
      <c r="AG135" s="10">
        <f t="shared" si="73"/>
        <v>2609377467.5738506</v>
      </c>
      <c r="AH135" s="52"/>
      <c r="AI135" s="10">
        <f t="shared" ref="AI135:AI179" si="74">AG135*0.968</f>
        <v>2525877388.6114874</v>
      </c>
      <c r="AJ135" s="52"/>
    </row>
    <row r="136" spans="1:36" x14ac:dyDescent="0.35">
      <c r="A136" t="s">
        <v>161</v>
      </c>
      <c r="B136">
        <v>113262056</v>
      </c>
      <c r="C136">
        <v>341396.86980855919</v>
      </c>
      <c r="D136">
        <v>2188144.969237532</v>
      </c>
      <c r="E136">
        <v>711739.7241254847</v>
      </c>
      <c r="F136">
        <v>3863844.191750465</v>
      </c>
      <c r="G136">
        <v>1878176.67355565</v>
      </c>
      <c r="H136">
        <v>14915495.14880457</v>
      </c>
      <c r="I136">
        <v>3949326.8107950818</v>
      </c>
      <c r="J136">
        <v>27020572.456929449</v>
      </c>
      <c r="K136">
        <v>13271757.63953221</v>
      </c>
      <c r="L136">
        <v>107595102.53943279</v>
      </c>
      <c r="M136">
        <v>0</v>
      </c>
      <c r="N136" s="48">
        <v>2022</v>
      </c>
      <c r="O136" s="10"/>
      <c r="Q136" s="98">
        <v>2022</v>
      </c>
      <c r="R136" s="12">
        <f t="shared" si="58"/>
        <v>2476047821646.6763</v>
      </c>
      <c r="S136" s="12">
        <f t="shared" si="59"/>
        <v>0</v>
      </c>
      <c r="T136" s="10">
        <f t="shared" si="60"/>
        <v>711739.7241254847</v>
      </c>
      <c r="U136" s="12">
        <f t="shared" si="61"/>
        <v>1785069163649.9534</v>
      </c>
      <c r="V136" s="12">
        <f t="shared" si="62"/>
        <v>30346175782.04921</v>
      </c>
      <c r="W136" s="10">
        <f t="shared" si="63"/>
        <v>1878176.67355565</v>
      </c>
      <c r="X136" s="12">
        <f t="shared" si="64"/>
        <v>1476633495233.4778</v>
      </c>
      <c r="Y136" s="12">
        <f t="shared" si="65"/>
        <v>5906533980.9339113</v>
      </c>
      <c r="Z136" s="10">
        <f t="shared" si="66"/>
        <v>3949326.8107950818</v>
      </c>
      <c r="AA136" s="12">
        <f t="shared" si="67"/>
        <v>1306548358181.1135</v>
      </c>
      <c r="AB136" s="12">
        <f t="shared" si="68"/>
        <v>18291677014.535591</v>
      </c>
      <c r="AC136" s="10">
        <f t="shared" si="69"/>
        <v>13271757.63953221</v>
      </c>
      <c r="AD136" s="10">
        <f t="shared" si="70"/>
        <v>1068325597215.9856</v>
      </c>
      <c r="AE136" s="12">
        <f t="shared" si="71"/>
        <v>0</v>
      </c>
      <c r="AF136" s="10">
        <f t="shared" si="72"/>
        <v>54544386777.518715</v>
      </c>
      <c r="AG136" s="10">
        <f t="shared" si="73"/>
        <v>54544386777.518715</v>
      </c>
      <c r="AH136" s="52"/>
      <c r="AI136" s="10">
        <f t="shared" si="74"/>
        <v>52798966400.638115</v>
      </c>
      <c r="AJ136" s="52"/>
    </row>
    <row r="137" spans="1:36" x14ac:dyDescent="0.35">
      <c r="A137" t="s">
        <v>162</v>
      </c>
      <c r="B137">
        <v>6942757</v>
      </c>
      <c r="C137">
        <v>30362.745300336981</v>
      </c>
      <c r="D137">
        <v>124636.2645208942</v>
      </c>
      <c r="E137">
        <v>58681.834445894368</v>
      </c>
      <c r="F137">
        <v>205788.72342477489</v>
      </c>
      <c r="G137">
        <v>182189.20197159189</v>
      </c>
      <c r="H137">
        <v>633106.9337129097</v>
      </c>
      <c r="I137">
        <v>355572.96234558878</v>
      </c>
      <c r="J137">
        <v>1003783.692903297</v>
      </c>
      <c r="K137">
        <v>948726.68397824431</v>
      </c>
      <c r="L137">
        <v>2819389.6566026318</v>
      </c>
      <c r="M137">
        <v>0</v>
      </c>
      <c r="N137" s="48">
        <v>2021</v>
      </c>
      <c r="O137" s="10">
        <v>1701763200</v>
      </c>
      <c r="P137">
        <v>2021</v>
      </c>
      <c r="Q137" s="98">
        <v>2022</v>
      </c>
      <c r="R137" s="12">
        <f t="shared" si="58"/>
        <v>8512810433.0228996</v>
      </c>
      <c r="S137" s="12">
        <f t="shared" si="59"/>
        <v>0</v>
      </c>
      <c r="T137" s="10">
        <f t="shared" si="60"/>
        <v>58681.834445894368</v>
      </c>
      <c r="U137" s="12">
        <f t="shared" si="61"/>
        <v>5106636916.0317278</v>
      </c>
      <c r="V137" s="12">
        <f t="shared" si="62"/>
        <v>86812827.572539374</v>
      </c>
      <c r="W137" s="10">
        <f t="shared" si="63"/>
        <v>182189.20197159189</v>
      </c>
      <c r="X137" s="12">
        <f t="shared" si="64"/>
        <v>3130612238.4711566</v>
      </c>
      <c r="Y137" s="12">
        <f t="shared" si="65"/>
        <v>12522448.953884626</v>
      </c>
      <c r="Z137" s="10">
        <f t="shared" si="66"/>
        <v>355572.96234558878</v>
      </c>
      <c r="AA137" s="12">
        <f t="shared" si="67"/>
        <v>2250184793.5273218</v>
      </c>
      <c r="AB137" s="12">
        <f t="shared" si="68"/>
        <v>31502587.10938251</v>
      </c>
      <c r="AC137" s="10">
        <f t="shared" si="69"/>
        <v>948726.68397824431</v>
      </c>
      <c r="AD137" s="10">
        <f t="shared" si="70"/>
        <v>1298755844.7828777</v>
      </c>
      <c r="AE137" s="12">
        <f t="shared" si="71"/>
        <v>0</v>
      </c>
      <c r="AF137" s="10">
        <f t="shared" si="72"/>
        <v>130837863.63580652</v>
      </c>
      <c r="AG137" s="10">
        <f t="shared" si="73"/>
        <v>130837863.63580652</v>
      </c>
      <c r="AH137" s="52">
        <f t="shared" si="46"/>
        <v>7.6883707225427436E-2</v>
      </c>
      <c r="AI137" s="10">
        <f t="shared" si="74"/>
        <v>126651051.9994607</v>
      </c>
      <c r="AJ137" s="52">
        <f t="shared" si="47"/>
        <v>7.4423428594213747E-2</v>
      </c>
    </row>
    <row r="138" spans="1:36" x14ac:dyDescent="0.35">
      <c r="A138" t="s">
        <v>163</v>
      </c>
      <c r="B138">
        <v>111598</v>
      </c>
      <c r="C138">
        <v>58637.683449848279</v>
      </c>
      <c r="D138">
        <v>267205.20474373712</v>
      </c>
      <c r="E138">
        <v>119118.60247295869</v>
      </c>
      <c r="F138">
        <v>448266.43128049991</v>
      </c>
      <c r="G138">
        <v>411492.01451590832</v>
      </c>
      <c r="H138">
        <v>1389350.6905558561</v>
      </c>
      <c r="I138">
        <v>814634.75328319927</v>
      </c>
      <c r="J138">
        <v>2182797.4037590581</v>
      </c>
      <c r="K138">
        <v>2145428.707892363</v>
      </c>
      <c r="L138">
        <v>5920113.8697648207</v>
      </c>
      <c r="M138">
        <v>0</v>
      </c>
      <c r="N138" s="48">
        <v>2022</v>
      </c>
      <c r="O138" s="10"/>
      <c r="Q138" s="98">
        <v>2022</v>
      </c>
      <c r="R138" s="12">
        <f t="shared" si="58"/>
        <v>295939152.82991576</v>
      </c>
      <c r="S138" s="12">
        <f t="shared" si="59"/>
        <v>0</v>
      </c>
      <c r="T138" s="10">
        <f t="shared" si="60"/>
        <v>119118.60247295869</v>
      </c>
      <c r="U138" s="12">
        <f t="shared" si="61"/>
        <v>183661196.99631992</v>
      </c>
      <c r="V138" s="12">
        <f t="shared" si="62"/>
        <v>3122240.3489374388</v>
      </c>
      <c r="W138" s="10">
        <f t="shared" si="63"/>
        <v>411492.01451590832</v>
      </c>
      <c r="X138" s="12">
        <f t="shared" si="64"/>
        <v>109127072.52870609</v>
      </c>
      <c r="Y138" s="12">
        <f t="shared" si="65"/>
        <v>436508.29011482437</v>
      </c>
      <c r="Z138" s="10">
        <f t="shared" si="66"/>
        <v>814634.75328319927</v>
      </c>
      <c r="AA138" s="12">
        <f t="shared" si="67"/>
        <v>76342107.733902439</v>
      </c>
      <c r="AB138" s="12">
        <f t="shared" si="68"/>
        <v>1068789.5082746344</v>
      </c>
      <c r="AC138" s="10">
        <f t="shared" si="69"/>
        <v>2145428.707892363</v>
      </c>
      <c r="AD138" s="10">
        <f t="shared" si="70"/>
        <v>42124731.469464257</v>
      </c>
      <c r="AE138" s="12">
        <f t="shared" si="71"/>
        <v>0</v>
      </c>
      <c r="AF138" s="10">
        <f t="shared" si="72"/>
        <v>4627538.1473268978</v>
      </c>
      <c r="AG138" s="10">
        <f t="shared" si="73"/>
        <v>4627538.1473268978</v>
      </c>
      <c r="AH138" s="52"/>
      <c r="AI138" s="10">
        <f t="shared" si="74"/>
        <v>4479456.9266124368</v>
      </c>
      <c r="AJ138" s="52"/>
    </row>
    <row r="139" spans="1:36" x14ac:dyDescent="0.35">
      <c r="A139" t="s">
        <v>164</v>
      </c>
      <c r="B139">
        <v>24239776</v>
      </c>
      <c r="C139">
        <v>804511.73333333328</v>
      </c>
      <c r="D139">
        <v>3289527.2</v>
      </c>
      <c r="E139">
        <v>1550205.7333333329</v>
      </c>
      <c r="F139">
        <v>5430092.2666666666</v>
      </c>
      <c r="G139">
        <v>4804184</v>
      </c>
      <c r="H139">
        <v>16704979.199999999</v>
      </c>
      <c r="I139">
        <v>9368076.8000000007</v>
      </c>
      <c r="J139">
        <v>26495863.466666661</v>
      </c>
      <c r="K139">
        <v>25037004.800000001</v>
      </c>
      <c r="L139">
        <v>74446685.86666666</v>
      </c>
      <c r="M139">
        <v>0</v>
      </c>
      <c r="N139" s="48">
        <v>2022</v>
      </c>
      <c r="O139" s="10"/>
      <c r="Q139" s="98">
        <v>2022</v>
      </c>
      <c r="R139" s="12">
        <f t="shared" si="58"/>
        <v>796883896468.35205</v>
      </c>
      <c r="S139" s="12">
        <f t="shared" si="59"/>
        <v>0</v>
      </c>
      <c r="T139" s="10">
        <f t="shared" si="60"/>
        <v>1550205.7333333329</v>
      </c>
      <c r="U139" s="12">
        <f t="shared" si="61"/>
        <v>470237902367.0827</v>
      </c>
      <c r="V139" s="12">
        <f t="shared" si="62"/>
        <v>7994044340.240407</v>
      </c>
      <c r="W139" s="10">
        <f t="shared" si="63"/>
        <v>4804184</v>
      </c>
      <c r="X139" s="12">
        <f t="shared" si="64"/>
        <v>288472609869.87518</v>
      </c>
      <c r="Y139" s="12">
        <f t="shared" si="65"/>
        <v>1153890439.4795008</v>
      </c>
      <c r="Z139" s="10">
        <f t="shared" si="66"/>
        <v>9368076.8000000007</v>
      </c>
      <c r="AA139" s="12">
        <f t="shared" si="67"/>
        <v>207586856087.89328</v>
      </c>
      <c r="AB139" s="12">
        <f t="shared" si="68"/>
        <v>2906215985.2305064</v>
      </c>
      <c r="AC139" s="10">
        <f t="shared" si="69"/>
        <v>25037004.800000001</v>
      </c>
      <c r="AD139" s="10">
        <f t="shared" si="70"/>
        <v>119767960128.74411</v>
      </c>
      <c r="AE139" s="12">
        <f t="shared" si="71"/>
        <v>0</v>
      </c>
      <c r="AF139" s="10">
        <f t="shared" si="72"/>
        <v>12054150764.950415</v>
      </c>
      <c r="AG139" s="10">
        <f t="shared" si="73"/>
        <v>12054150764.950415</v>
      </c>
      <c r="AH139" s="52"/>
      <c r="AI139" s="10">
        <f t="shared" si="74"/>
        <v>11668417940.472</v>
      </c>
      <c r="AJ139" s="52"/>
    </row>
    <row r="140" spans="1:36" x14ac:dyDescent="0.35">
      <c r="A140" t="s">
        <v>165</v>
      </c>
      <c r="B140">
        <v>8274719</v>
      </c>
      <c r="C140">
        <v>48981.233919382401</v>
      </c>
      <c r="D140">
        <v>148790.22052414759</v>
      </c>
      <c r="E140">
        <v>84150.180933080192</v>
      </c>
      <c r="F140">
        <v>231028.73580902099</v>
      </c>
      <c r="G140">
        <v>202574.75285789309</v>
      </c>
      <c r="H140">
        <v>660096.34955618472</v>
      </c>
      <c r="I140">
        <v>350882.65944321727</v>
      </c>
      <c r="J140">
        <v>1046068.880690284</v>
      </c>
      <c r="K140">
        <v>912854.50440312258</v>
      </c>
      <c r="L140">
        <v>3081171.1398763112</v>
      </c>
      <c r="M140">
        <v>0</v>
      </c>
      <c r="N140" s="48">
        <v>2021</v>
      </c>
      <c r="O140" s="10">
        <v>4353220608</v>
      </c>
      <c r="P140">
        <v>2021</v>
      </c>
      <c r="Q140" s="98">
        <v>2022</v>
      </c>
      <c r="R140" s="12">
        <f t="shared" si="58"/>
        <v>12144657829.67354</v>
      </c>
      <c r="S140" s="12">
        <f t="shared" si="59"/>
        <v>0</v>
      </c>
      <c r="T140" s="10">
        <f t="shared" si="60"/>
        <v>84150.180933080192</v>
      </c>
      <c r="U140" s="12">
        <f t="shared" si="61"/>
        <v>6076893843.6224489</v>
      </c>
      <c r="V140" s="12">
        <f t="shared" si="62"/>
        <v>103307195.34158164</v>
      </c>
      <c r="W140" s="10">
        <f t="shared" si="63"/>
        <v>202574.75285789309</v>
      </c>
      <c r="X140" s="12">
        <f t="shared" si="64"/>
        <v>3785862649.1096911</v>
      </c>
      <c r="Y140" s="12">
        <f t="shared" si="65"/>
        <v>15143450.596438766</v>
      </c>
      <c r="Z140" s="10">
        <f t="shared" si="66"/>
        <v>350882.65944321727</v>
      </c>
      <c r="AA140" s="12">
        <f t="shared" si="67"/>
        <v>2876235316.7456536</v>
      </c>
      <c r="AB140" s="12">
        <f t="shared" si="68"/>
        <v>40267294.43443916</v>
      </c>
      <c r="AC140" s="10">
        <f t="shared" si="69"/>
        <v>912854.50440312258</v>
      </c>
      <c r="AD140" s="10">
        <f t="shared" si="70"/>
        <v>1794221086.1566067</v>
      </c>
      <c r="AE140" s="12">
        <f t="shared" si="71"/>
        <v>0</v>
      </c>
      <c r="AF140" s="10">
        <f t="shared" si="72"/>
        <v>158717940.37245956</v>
      </c>
      <c r="AG140" s="10">
        <f t="shared" si="73"/>
        <v>158717940.37245956</v>
      </c>
      <c r="AH140" s="52">
        <f t="shared" ref="AH140:AH176" si="75">AG140/O140</f>
        <v>3.6459889048760921E-2</v>
      </c>
      <c r="AI140" s="10">
        <f t="shared" si="74"/>
        <v>153638966.28054085</v>
      </c>
      <c r="AJ140" s="52">
        <f t="shared" ref="AJ140:AJ176" si="76">AI140/O140</f>
        <v>3.5293172599200569E-2</v>
      </c>
    </row>
    <row r="141" spans="1:36" x14ac:dyDescent="0.35">
      <c r="A141" t="s">
        <v>166</v>
      </c>
      <c r="B141">
        <v>5822182</v>
      </c>
      <c r="C141">
        <v>135982.411831162</v>
      </c>
      <c r="D141">
        <v>362637.04318874999</v>
      </c>
      <c r="E141">
        <v>223093.64958085699</v>
      </c>
      <c r="F141">
        <v>544278.19863215566</v>
      </c>
      <c r="G141">
        <v>491928.33563019318</v>
      </c>
      <c r="H141">
        <v>1460060.4352622561</v>
      </c>
      <c r="I141">
        <v>804132.87040927703</v>
      </c>
      <c r="J141">
        <v>2273668.7428196808</v>
      </c>
      <c r="K141">
        <v>1955181.2572773499</v>
      </c>
      <c r="L141">
        <v>6606566.2875121599</v>
      </c>
      <c r="M141">
        <v>0</v>
      </c>
      <c r="N141" s="48">
        <v>2022</v>
      </c>
      <c r="O141" s="10"/>
      <c r="Q141" s="98">
        <v>2022</v>
      </c>
      <c r="R141" s="12">
        <f t="shared" si="58"/>
        <v>20995664133.827629</v>
      </c>
      <c r="S141" s="12">
        <f t="shared" si="59"/>
        <v>0</v>
      </c>
      <c r="T141" s="10">
        <f t="shared" si="60"/>
        <v>223093.64958085699</v>
      </c>
      <c r="U141" s="12">
        <f t="shared" si="61"/>
        <v>9349974500.8229408</v>
      </c>
      <c r="V141" s="12">
        <f t="shared" si="62"/>
        <v>158949566.51399001</v>
      </c>
      <c r="W141" s="10">
        <f t="shared" si="63"/>
        <v>491928.33563019318</v>
      </c>
      <c r="X141" s="12">
        <f t="shared" si="64"/>
        <v>5636641284.1000032</v>
      </c>
      <c r="Y141" s="12">
        <f t="shared" si="65"/>
        <v>22546565.136400014</v>
      </c>
      <c r="Z141" s="10">
        <f t="shared" si="66"/>
        <v>804132.87040927703</v>
      </c>
      <c r="AA141" s="12">
        <f t="shared" si="67"/>
        <v>4277952652.3510747</v>
      </c>
      <c r="AB141" s="12">
        <f t="shared" si="68"/>
        <v>59891337.132915057</v>
      </c>
      <c r="AC141" s="10">
        <f t="shared" si="69"/>
        <v>1955181.2572773499</v>
      </c>
      <c r="AD141" s="10">
        <f t="shared" si="70"/>
        <v>2708121019.810257</v>
      </c>
      <c r="AE141" s="12">
        <f t="shared" si="71"/>
        <v>0</v>
      </c>
      <c r="AF141" s="10">
        <f t="shared" si="72"/>
        <v>241387468.78330508</v>
      </c>
      <c r="AG141" s="10">
        <f t="shared" si="73"/>
        <v>241387468.78330508</v>
      </c>
      <c r="AH141" s="52"/>
      <c r="AI141" s="10">
        <f t="shared" si="74"/>
        <v>233663069.78223932</v>
      </c>
      <c r="AJ141" s="52"/>
    </row>
    <row r="142" spans="1:36" x14ac:dyDescent="0.35">
      <c r="A142" t="s">
        <v>167</v>
      </c>
      <c r="B142">
        <v>75244</v>
      </c>
      <c r="C142">
        <v>272560.93675836938</v>
      </c>
      <c r="D142">
        <v>1034983.777610615</v>
      </c>
      <c r="E142">
        <v>509609.62032325042</v>
      </c>
      <c r="F142">
        <v>1685581.4482058471</v>
      </c>
      <c r="G142">
        <v>1469205.4643970949</v>
      </c>
      <c r="H142">
        <v>5125546.9876193618</v>
      </c>
      <c r="I142">
        <v>2810325.2920696158</v>
      </c>
      <c r="J142">
        <v>8160112.8760122713</v>
      </c>
      <c r="K142">
        <v>7542805.321978257</v>
      </c>
      <c r="L142">
        <v>23414308.302880049</v>
      </c>
      <c r="M142">
        <v>0</v>
      </c>
      <c r="N142" s="48">
        <v>2021</v>
      </c>
      <c r="O142" s="10">
        <v>450783936</v>
      </c>
      <c r="P142">
        <v>2021</v>
      </c>
      <c r="Q142" s="98">
        <v>2022</v>
      </c>
      <c r="R142" s="12">
        <f t="shared" si="58"/>
        <v>777241759.94533122</v>
      </c>
      <c r="S142" s="12">
        <f t="shared" si="59"/>
        <v>0</v>
      </c>
      <c r="T142" s="10">
        <f t="shared" si="60"/>
        <v>509609.62032325042</v>
      </c>
      <c r="U142" s="12">
        <f t="shared" si="61"/>
        <v>442424121.08599061</v>
      </c>
      <c r="V142" s="12">
        <f t="shared" si="62"/>
        <v>7521210.0584618412</v>
      </c>
      <c r="W142" s="10">
        <f t="shared" si="63"/>
        <v>1469205.4643970949</v>
      </c>
      <c r="X142" s="12">
        <f t="shared" si="64"/>
        <v>275117761.57333624</v>
      </c>
      <c r="Y142" s="12">
        <f t="shared" si="65"/>
        <v>1100471.046293345</v>
      </c>
      <c r="Z142" s="10">
        <f t="shared" si="66"/>
        <v>2810325.2920696158</v>
      </c>
      <c r="AA142" s="12">
        <f t="shared" si="67"/>
        <v>201269708.48309058</v>
      </c>
      <c r="AB142" s="12">
        <f t="shared" si="68"/>
        <v>2817775.9187632687</v>
      </c>
      <c r="AC142" s="10">
        <f t="shared" si="69"/>
        <v>7542805.321978257</v>
      </c>
      <c r="AD142" s="10">
        <f t="shared" si="70"/>
        <v>119423537.02949744</v>
      </c>
      <c r="AE142" s="12">
        <f t="shared" si="71"/>
        <v>0</v>
      </c>
      <c r="AF142" s="10">
        <f t="shared" si="72"/>
        <v>11439457.023518454</v>
      </c>
      <c r="AG142" s="10">
        <f t="shared" si="73"/>
        <v>11439457.023518454</v>
      </c>
      <c r="AH142" s="52">
        <f t="shared" si="75"/>
        <v>2.5376807179567407E-2</v>
      </c>
      <c r="AI142" s="10">
        <f t="shared" si="74"/>
        <v>11073394.398765864</v>
      </c>
      <c r="AJ142" s="52">
        <f t="shared" si="76"/>
        <v>2.4564749349821249E-2</v>
      </c>
    </row>
    <row r="143" spans="1:36" x14ac:dyDescent="0.35">
      <c r="A143" t="s">
        <v>168</v>
      </c>
      <c r="B143">
        <v>4311191</v>
      </c>
      <c r="C143">
        <v>25751131.705244549</v>
      </c>
      <c r="D143">
        <v>76840184.359127939</v>
      </c>
      <c r="E143">
        <v>43857407.682079643</v>
      </c>
      <c r="F143">
        <v>118825741.27718671</v>
      </c>
      <c r="G143">
        <v>104311374.8894401</v>
      </c>
      <c r="H143">
        <v>337324892.16460878</v>
      </c>
      <c r="I143">
        <v>180349388.90939569</v>
      </c>
      <c r="J143">
        <v>534411755.27391052</v>
      </c>
      <c r="K143">
        <v>474685765.21217978</v>
      </c>
      <c r="L143">
        <v>1569754449.3940849</v>
      </c>
      <c r="M143">
        <v>0</v>
      </c>
      <c r="N143" s="48">
        <v>2022</v>
      </c>
      <c r="O143" s="10">
        <v>369696931840</v>
      </c>
      <c r="P143">
        <v>2021</v>
      </c>
      <c r="Q143" s="98">
        <v>2022</v>
      </c>
      <c r="R143" s="12"/>
      <c r="S143" s="12"/>
      <c r="T143" s="10"/>
      <c r="U143" s="12"/>
      <c r="V143" s="12"/>
      <c r="W143" s="10"/>
      <c r="X143" s="12"/>
      <c r="Y143" s="12"/>
      <c r="Z143" s="10"/>
      <c r="AA143" s="12"/>
      <c r="AB143" s="12"/>
      <c r="AC143" s="10"/>
      <c r="AD143" s="10"/>
      <c r="AE143" s="12"/>
      <c r="AF143" s="10"/>
      <c r="AG143" s="10"/>
      <c r="AH143" s="52"/>
      <c r="AI143" s="10"/>
      <c r="AJ143" s="52"/>
    </row>
    <row r="144" spans="1:36" x14ac:dyDescent="0.35">
      <c r="A144" t="s">
        <v>169</v>
      </c>
      <c r="B144">
        <v>5015681</v>
      </c>
      <c r="C144">
        <v>2961991.5964532578</v>
      </c>
      <c r="D144">
        <v>15182205.330073411</v>
      </c>
      <c r="E144">
        <v>5029584.964339071</v>
      </c>
      <c r="F144">
        <v>24980765.485692032</v>
      </c>
      <c r="G144">
        <v>11766278.037964931</v>
      </c>
      <c r="H144">
        <v>85682624.523052558</v>
      </c>
      <c r="I144">
        <v>20299612.104664609</v>
      </c>
      <c r="J144">
        <v>150137654.81472161</v>
      </c>
      <c r="K144">
        <v>52815639.345195122</v>
      </c>
      <c r="L144">
        <v>585688537.72626352</v>
      </c>
      <c r="M144">
        <v>0</v>
      </c>
      <c r="N144" s="48">
        <v>2022</v>
      </c>
      <c r="O144" s="10">
        <v>59990986752</v>
      </c>
      <c r="P144">
        <v>2022</v>
      </c>
      <c r="Q144" s="98">
        <v>2022</v>
      </c>
      <c r="R144" s="12">
        <f t="shared" si="58"/>
        <v>761389571051.6593</v>
      </c>
      <c r="S144" s="12">
        <f t="shared" si="59"/>
        <v>0</v>
      </c>
      <c r="T144" s="10">
        <f t="shared" si="60"/>
        <v>5029584.964339071</v>
      </c>
      <c r="U144" s="12">
        <f t="shared" si="61"/>
        <v>500343785342.60071</v>
      </c>
      <c r="V144" s="12">
        <f t="shared" si="62"/>
        <v>8505844350.824213</v>
      </c>
      <c r="W144" s="10">
        <f t="shared" si="63"/>
        <v>11766278.037964931</v>
      </c>
      <c r="X144" s="12">
        <f t="shared" si="64"/>
        <v>370740814654.67084</v>
      </c>
      <c r="Y144" s="12">
        <f t="shared" si="65"/>
        <v>1482963258.6186833</v>
      </c>
      <c r="Z144" s="10">
        <f t="shared" si="66"/>
        <v>20299612.104664609</v>
      </c>
      <c r="AA144" s="12">
        <f t="shared" si="67"/>
        <v>325613101949.01074</v>
      </c>
      <c r="AB144" s="12">
        <f t="shared" si="68"/>
        <v>4558583427.2861509</v>
      </c>
      <c r="AC144" s="10">
        <f t="shared" si="69"/>
        <v>52815639.345195122</v>
      </c>
      <c r="AD144" s="10">
        <f t="shared" si="70"/>
        <v>267272047182.48557</v>
      </c>
      <c r="AE144" s="12">
        <f t="shared" si="71"/>
        <v>0</v>
      </c>
      <c r="AF144" s="10">
        <f t="shared" si="72"/>
        <v>14547391036.729046</v>
      </c>
      <c r="AG144" s="10">
        <f t="shared" si="73"/>
        <v>14547391036.729046</v>
      </c>
      <c r="AH144" s="52">
        <f t="shared" si="75"/>
        <v>0.24249294476297409</v>
      </c>
      <c r="AI144" s="10">
        <f t="shared" si="74"/>
        <v>14081874523.553717</v>
      </c>
      <c r="AJ144" s="52">
        <f t="shared" si="76"/>
        <v>0.23473317053055892</v>
      </c>
    </row>
    <row r="145" spans="1:36" x14ac:dyDescent="0.35">
      <c r="A145" t="s">
        <v>170</v>
      </c>
      <c r="B145">
        <v>4465477</v>
      </c>
      <c r="C145">
        <v>551727.66321175511</v>
      </c>
      <c r="D145">
        <v>1201247.213656554</v>
      </c>
      <c r="E145">
        <v>896777.68467624648</v>
      </c>
      <c r="F145">
        <v>1675053.1747802091</v>
      </c>
      <c r="G145">
        <v>1716652.5971154859</v>
      </c>
      <c r="H145">
        <v>3549335.9889815012</v>
      </c>
      <c r="I145">
        <v>2391401.8236902831</v>
      </c>
      <c r="J145">
        <v>5033433.4327046443</v>
      </c>
      <c r="K145">
        <v>3970780.7920255298</v>
      </c>
      <c r="L145">
        <v>13215198.988847321</v>
      </c>
      <c r="M145">
        <v>0</v>
      </c>
      <c r="N145" s="48">
        <v>2022</v>
      </c>
      <c r="O145" s="10">
        <v>22912231424</v>
      </c>
      <c r="P145">
        <v>2022</v>
      </c>
      <c r="Q145" s="98">
        <v>2022</v>
      </c>
      <c r="R145" s="12">
        <f t="shared" si="58"/>
        <v>53551126094.034286</v>
      </c>
      <c r="S145" s="12">
        <f t="shared" si="59"/>
        <v>0</v>
      </c>
      <c r="T145" s="10">
        <f t="shared" si="60"/>
        <v>896777.68467624648</v>
      </c>
      <c r="U145" s="12">
        <f t="shared" si="61"/>
        <v>17376856503.614864</v>
      </c>
      <c r="V145" s="12">
        <f t="shared" si="62"/>
        <v>295406560.56145269</v>
      </c>
      <c r="W145" s="10">
        <f t="shared" si="63"/>
        <v>1716652.5971154859</v>
      </c>
      <c r="X145" s="12">
        <f t="shared" si="64"/>
        <v>8183805534.6596785</v>
      </c>
      <c r="Y145" s="12">
        <f t="shared" si="65"/>
        <v>32735222.138638716</v>
      </c>
      <c r="Z145" s="10">
        <f t="shared" si="66"/>
        <v>2391401.8236902831</v>
      </c>
      <c r="AA145" s="12">
        <f t="shared" si="67"/>
        <v>5898965691.663311</v>
      </c>
      <c r="AB145" s="12">
        <f t="shared" si="68"/>
        <v>82585519.683286369</v>
      </c>
      <c r="AC145" s="10">
        <f t="shared" si="69"/>
        <v>3970780.7920255298</v>
      </c>
      <c r="AD145" s="10">
        <f t="shared" si="70"/>
        <v>4128073683.6289177</v>
      </c>
      <c r="AE145" s="12">
        <f t="shared" si="71"/>
        <v>0</v>
      </c>
      <c r="AF145" s="10">
        <f t="shared" si="72"/>
        <v>410727302.38337779</v>
      </c>
      <c r="AG145" s="10">
        <f t="shared" si="73"/>
        <v>410727302.38337779</v>
      </c>
      <c r="AH145" s="52">
        <f t="shared" si="75"/>
        <v>1.7926115304210441E-2</v>
      </c>
      <c r="AI145" s="10">
        <f t="shared" si="74"/>
        <v>397584028.70710969</v>
      </c>
      <c r="AJ145" s="52">
        <f t="shared" si="76"/>
        <v>1.7352479614475707E-2</v>
      </c>
    </row>
    <row r="146" spans="1:36" x14ac:dyDescent="0.35">
      <c r="A146" t="s">
        <v>171</v>
      </c>
      <c r="B146">
        <v>1701408</v>
      </c>
      <c r="C146">
        <v>815320.26651949156</v>
      </c>
      <c r="D146">
        <v>2399471.8618401922</v>
      </c>
      <c r="E146">
        <v>1146793.5426510209</v>
      </c>
      <c r="F146">
        <v>3829217.3590551321</v>
      </c>
      <c r="G146">
        <v>2630618.141475013</v>
      </c>
      <c r="H146">
        <v>12666717.55863677</v>
      </c>
      <c r="I146">
        <v>4724834.3735351451</v>
      </c>
      <c r="J146">
        <v>21731513.881464671</v>
      </c>
      <c r="K146">
        <v>14134207.161860161</v>
      </c>
      <c r="L146">
        <v>77759191.411849439</v>
      </c>
      <c r="M146">
        <v>0</v>
      </c>
      <c r="N146" s="48">
        <v>2022</v>
      </c>
      <c r="O146" s="10">
        <v>10901158912</v>
      </c>
      <c r="P146">
        <v>2022</v>
      </c>
      <c r="Q146" s="98">
        <v>2022</v>
      </c>
      <c r="R146" s="12">
        <f t="shared" si="58"/>
        <v>40790403745.337982</v>
      </c>
      <c r="S146" s="12">
        <f t="shared" si="59"/>
        <v>0</v>
      </c>
      <c r="T146" s="10">
        <f t="shared" si="60"/>
        <v>1146793.5426510209</v>
      </c>
      <c r="U146" s="12">
        <f t="shared" si="61"/>
        <v>22819486703.102432</v>
      </c>
      <c r="V146" s="12">
        <f t="shared" si="62"/>
        <v>387931273.95274138</v>
      </c>
      <c r="W146" s="10">
        <f t="shared" si="63"/>
        <v>2630618.141475013</v>
      </c>
      <c r="X146" s="12">
        <f t="shared" si="64"/>
        <v>17075499837.154352</v>
      </c>
      <c r="Y146" s="12">
        <f t="shared" si="65"/>
        <v>68301999.348617405</v>
      </c>
      <c r="Z146" s="10">
        <f t="shared" si="66"/>
        <v>4724834.3735351451</v>
      </c>
      <c r="AA146" s="12">
        <f t="shared" si="67"/>
        <v>14467650284.11368</v>
      </c>
      <c r="AB146" s="12">
        <f t="shared" si="68"/>
        <v>202547103.97759154</v>
      </c>
      <c r="AC146" s="10">
        <f t="shared" si="69"/>
        <v>14134207.161860161</v>
      </c>
      <c r="AD146" s="10">
        <f t="shared" si="70"/>
        <v>10825205720.280577</v>
      </c>
      <c r="AE146" s="12">
        <f t="shared" si="71"/>
        <v>0</v>
      </c>
      <c r="AF146" s="10">
        <f t="shared" si="72"/>
        <v>658780377.27895033</v>
      </c>
      <c r="AG146" s="10">
        <f t="shared" si="73"/>
        <v>658780377.27895033</v>
      </c>
      <c r="AH146" s="52">
        <f t="shared" si="75"/>
        <v>6.0432141444499508E-2</v>
      </c>
      <c r="AI146" s="10">
        <f t="shared" si="74"/>
        <v>637699405.20602393</v>
      </c>
      <c r="AJ146" s="52">
        <f t="shared" si="76"/>
        <v>5.8498312918275522E-2</v>
      </c>
    </row>
    <row r="147" spans="1:36" x14ac:dyDescent="0.35">
      <c r="A147" t="s">
        <v>172</v>
      </c>
      <c r="B147">
        <v>7390665</v>
      </c>
      <c r="C147">
        <v>35808.437201646091</v>
      </c>
      <c r="D147">
        <v>121603.86633744861</v>
      </c>
      <c r="E147">
        <v>63896.088230452668</v>
      </c>
      <c r="F147">
        <v>193737.87127572019</v>
      </c>
      <c r="G147">
        <v>167980.76312757199</v>
      </c>
      <c r="H147">
        <v>575110.51061728399</v>
      </c>
      <c r="I147">
        <v>307744.30024691363</v>
      </c>
      <c r="J147">
        <v>917357.60592592589</v>
      </c>
      <c r="K147">
        <v>819357.3504526749</v>
      </c>
      <c r="L147">
        <v>2681499.4962962959</v>
      </c>
      <c r="M147">
        <v>3040.0966796875</v>
      </c>
      <c r="N147" s="48">
        <v>2022</v>
      </c>
      <c r="O147" s="10"/>
      <c r="Q147" s="98">
        <v>2022</v>
      </c>
      <c r="R147" s="12">
        <f t="shared" si="58"/>
        <v>8837895141.7485962</v>
      </c>
      <c r="S147" s="12">
        <f t="shared" si="59"/>
        <v>0</v>
      </c>
      <c r="T147" s="10">
        <f t="shared" si="60"/>
        <v>63896.088230452668</v>
      </c>
      <c r="U147" s="12">
        <f t="shared" si="61"/>
        <v>4798085607.4512606</v>
      </c>
      <c r="V147" s="12">
        <f t="shared" si="62"/>
        <v>81567455.326671436</v>
      </c>
      <c r="W147" s="10">
        <f t="shared" si="63"/>
        <v>167980.76312757199</v>
      </c>
      <c r="X147" s="12">
        <f t="shared" si="64"/>
        <v>3008959575.2310519</v>
      </c>
      <c r="Y147" s="12">
        <f t="shared" si="65"/>
        <v>12035838.300924208</v>
      </c>
      <c r="Z147" s="10">
        <f t="shared" si="66"/>
        <v>307744.30024691363</v>
      </c>
      <c r="AA147" s="12">
        <f t="shared" si="67"/>
        <v>2252723860.9080887</v>
      </c>
      <c r="AB147" s="12">
        <f t="shared" si="68"/>
        <v>31538134.052713245</v>
      </c>
      <c r="AC147" s="10">
        <f t="shared" si="69"/>
        <v>819357.3504526749</v>
      </c>
      <c r="AD147" s="10">
        <f t="shared" si="70"/>
        <v>1376246878.2311344</v>
      </c>
      <c r="AE147" s="12">
        <f t="shared" si="71"/>
        <v>0</v>
      </c>
      <c r="AF147" s="10">
        <f t="shared" si="72"/>
        <v>125141427.68030889</v>
      </c>
      <c r="AG147" s="10">
        <f t="shared" si="73"/>
        <v>125138387.58362921</v>
      </c>
      <c r="AH147" s="52"/>
      <c r="AI147" s="10">
        <f t="shared" si="74"/>
        <v>121133959.18095307</v>
      </c>
      <c r="AJ147" s="52"/>
    </row>
    <row r="148" spans="1:36" x14ac:dyDescent="0.35">
      <c r="A148" t="s">
        <v>173</v>
      </c>
      <c r="B148">
        <v>37507720</v>
      </c>
      <c r="C148">
        <v>279209.29658509709</v>
      </c>
      <c r="D148">
        <v>1478316.6901043919</v>
      </c>
      <c r="E148">
        <v>605524.72400129761</v>
      </c>
      <c r="F148">
        <v>2528732.5206590458</v>
      </c>
      <c r="G148">
        <v>2225694.5998284812</v>
      </c>
      <c r="H148">
        <v>8087359.5302087003</v>
      </c>
      <c r="I148">
        <v>3902386.2566677909</v>
      </c>
      <c r="J148">
        <v>13225060.063799949</v>
      </c>
      <c r="K148">
        <v>11007494.663444649</v>
      </c>
      <c r="L148">
        <v>41042279.699193172</v>
      </c>
      <c r="M148">
        <v>0</v>
      </c>
      <c r="N148" s="48">
        <v>2021</v>
      </c>
      <c r="O148" s="10">
        <v>94825644032</v>
      </c>
      <c r="P148">
        <v>2021</v>
      </c>
      <c r="Q148" s="98">
        <v>2022</v>
      </c>
      <c r="R148" s="12">
        <f t="shared" si="58"/>
        <v>553724478739.22302</v>
      </c>
      <c r="S148" s="12">
        <f t="shared" si="59"/>
        <v>0</v>
      </c>
      <c r="T148" s="10">
        <f t="shared" si="60"/>
        <v>605524.72400129761</v>
      </c>
      <c r="U148" s="12">
        <f t="shared" si="61"/>
        <v>360675697694.27875</v>
      </c>
      <c r="V148" s="12">
        <f t="shared" si="62"/>
        <v>6131486860.8027391</v>
      </c>
      <c r="W148" s="10">
        <f t="shared" si="63"/>
        <v>2225694.5998284812</v>
      </c>
      <c r="X148" s="12">
        <f t="shared" si="64"/>
        <v>219857686942.52078</v>
      </c>
      <c r="Y148" s="12">
        <f t="shared" si="65"/>
        <v>879430747.77008319</v>
      </c>
      <c r="Z148" s="10">
        <f t="shared" si="66"/>
        <v>3902386.2566677909</v>
      </c>
      <c r="AA148" s="12">
        <f t="shared" si="67"/>
        <v>174836119404.6235</v>
      </c>
      <c r="AB148" s="12">
        <f t="shared" si="68"/>
        <v>2447705671.6647296</v>
      </c>
      <c r="AC148" s="10">
        <f t="shared" si="69"/>
        <v>11007494.663444649</v>
      </c>
      <c r="AD148" s="10">
        <f t="shared" si="70"/>
        <v>112653630738.10457</v>
      </c>
      <c r="AE148" s="12">
        <f t="shared" si="71"/>
        <v>0</v>
      </c>
      <c r="AF148" s="10">
        <f t="shared" si="72"/>
        <v>9458623280.2375526</v>
      </c>
      <c r="AG148" s="10">
        <f t="shared" si="73"/>
        <v>9458623280.2375526</v>
      </c>
      <c r="AH148" s="52">
        <f t="shared" si="75"/>
        <v>9.9747524805058344E-2</v>
      </c>
      <c r="AI148" s="10">
        <f t="shared" si="74"/>
        <v>9155947335.2699509</v>
      </c>
      <c r="AJ148" s="52">
        <f t="shared" si="76"/>
        <v>9.6555604011296481E-2</v>
      </c>
    </row>
    <row r="149" spans="1:36" x14ac:dyDescent="0.35">
      <c r="A149" t="s">
        <v>174</v>
      </c>
      <c r="B149">
        <v>43453832</v>
      </c>
      <c r="C149">
        <v>1453093.81873204</v>
      </c>
      <c r="D149">
        <v>4251877.5371619007</v>
      </c>
      <c r="E149">
        <v>2441163.2111374298</v>
      </c>
      <c r="F149">
        <v>6544218.2234081998</v>
      </c>
      <c r="G149">
        <v>5594152.7731707562</v>
      </c>
      <c r="H149">
        <v>18636611.98061955</v>
      </c>
      <c r="I149">
        <v>9516874.2540106904</v>
      </c>
      <c r="J149">
        <v>29759108.437864769</v>
      </c>
      <c r="K149">
        <v>24496036.904677149</v>
      </c>
      <c r="L149">
        <v>91197174.281320378</v>
      </c>
      <c r="M149">
        <v>0</v>
      </c>
      <c r="N149" s="48">
        <v>2022</v>
      </c>
      <c r="O149" s="10">
        <v>306585632768</v>
      </c>
      <c r="P149">
        <v>2022</v>
      </c>
      <c r="Q149" s="98">
        <v>2022</v>
      </c>
      <c r="R149" s="12">
        <f t="shared" si="58"/>
        <v>1846725085361.03</v>
      </c>
      <c r="S149" s="12">
        <f t="shared" si="59"/>
        <v>0</v>
      </c>
      <c r="T149" s="10">
        <f t="shared" si="60"/>
        <v>2441163.2111374298</v>
      </c>
      <c r="U149" s="12">
        <f t="shared" si="61"/>
        <v>891467315949.85986</v>
      </c>
      <c r="V149" s="12">
        <f t="shared" si="62"/>
        <v>15154944371.147619</v>
      </c>
      <c r="W149" s="10">
        <f t="shared" si="63"/>
        <v>5594152.7731707562</v>
      </c>
      <c r="X149" s="12">
        <f t="shared" si="64"/>
        <v>566744831267.33301</v>
      </c>
      <c r="Y149" s="12">
        <f t="shared" si="65"/>
        <v>2266979325.0693321</v>
      </c>
      <c r="Z149" s="10">
        <f t="shared" si="66"/>
        <v>9516874.2540106904</v>
      </c>
      <c r="AA149" s="12">
        <f t="shared" si="67"/>
        <v>439801321764.92621</v>
      </c>
      <c r="AB149" s="12">
        <f t="shared" si="68"/>
        <v>6157218504.7089682</v>
      </c>
      <c r="AC149" s="10">
        <f t="shared" si="69"/>
        <v>24496036.904677149</v>
      </c>
      <c r="AD149" s="10">
        <f t="shared" si="70"/>
        <v>289842001777.35754</v>
      </c>
      <c r="AE149" s="12">
        <f t="shared" si="71"/>
        <v>0</v>
      </c>
      <c r="AF149" s="10">
        <f t="shared" si="72"/>
        <v>23579142200.925919</v>
      </c>
      <c r="AG149" s="10">
        <f t="shared" si="73"/>
        <v>23579142200.925919</v>
      </c>
      <c r="AH149" s="52">
        <f t="shared" si="75"/>
        <v>7.6908829640979184E-2</v>
      </c>
      <c r="AI149" s="10">
        <f t="shared" si="74"/>
        <v>22824609650.496288</v>
      </c>
      <c r="AJ149" s="52">
        <f t="shared" si="76"/>
        <v>7.4447747092467847E-2</v>
      </c>
    </row>
    <row r="150" spans="1:36" x14ac:dyDescent="0.35">
      <c r="A150" t="s">
        <v>175</v>
      </c>
      <c r="B150">
        <v>4781505</v>
      </c>
      <c r="C150">
        <v>5750.610056516749</v>
      </c>
      <c r="D150">
        <v>19005.233795132881</v>
      </c>
      <c r="E150">
        <v>10170.782810468359</v>
      </c>
      <c r="F150">
        <v>30102.080356034308</v>
      </c>
      <c r="G150">
        <v>26077.915804743669</v>
      </c>
      <c r="H150">
        <v>88660.141521729849</v>
      </c>
      <c r="I150">
        <v>47213.78786507139</v>
      </c>
      <c r="J150">
        <v>141450.8383503799</v>
      </c>
      <c r="K150">
        <v>126432.8403420423</v>
      </c>
      <c r="L150">
        <v>414463.45272094361</v>
      </c>
      <c r="M150">
        <v>0</v>
      </c>
      <c r="N150" s="48">
        <v>2022</v>
      </c>
      <c r="O150" s="10"/>
      <c r="Q150" s="98">
        <v>2022</v>
      </c>
      <c r="R150" s="12">
        <f t="shared" si="58"/>
        <v>812054173.0759685</v>
      </c>
      <c r="S150" s="12">
        <f t="shared" si="59"/>
        <v>0</v>
      </c>
      <c r="T150" s="10">
        <f t="shared" si="60"/>
        <v>10170.782810468359</v>
      </c>
      <c r="U150" s="12">
        <f t="shared" si="61"/>
        <v>476507994.35305655</v>
      </c>
      <c r="V150" s="12">
        <f t="shared" si="62"/>
        <v>8100635.9040019624</v>
      </c>
      <c r="W150" s="10">
        <f t="shared" si="63"/>
        <v>26077.915804743669</v>
      </c>
      <c r="X150" s="12">
        <f t="shared" si="64"/>
        <v>299237225.176898</v>
      </c>
      <c r="Y150" s="12">
        <f t="shared" si="65"/>
        <v>1196948.900707592</v>
      </c>
      <c r="Z150" s="10">
        <f t="shared" si="66"/>
        <v>47213.78786507139</v>
      </c>
      <c r="AA150" s="12">
        <f t="shared" si="67"/>
        <v>225297464.04037756</v>
      </c>
      <c r="AB150" s="12">
        <f t="shared" si="68"/>
        <v>3154164.4965652861</v>
      </c>
      <c r="AC150" s="10">
        <f t="shared" si="69"/>
        <v>126432.8403420423</v>
      </c>
      <c r="AD150" s="10">
        <f t="shared" si="70"/>
        <v>137721981.32427788</v>
      </c>
      <c r="AE150" s="12">
        <f t="shared" si="71"/>
        <v>0</v>
      </c>
      <c r="AF150" s="10">
        <f t="shared" si="72"/>
        <v>12451749.30127484</v>
      </c>
      <c r="AG150" s="10">
        <f t="shared" si="73"/>
        <v>12451749.30127484</v>
      </c>
      <c r="AH150" s="52"/>
      <c r="AI150" s="10">
        <f t="shared" si="74"/>
        <v>12053293.323634045</v>
      </c>
      <c r="AJ150" s="52"/>
    </row>
    <row r="151" spans="1:36" x14ac:dyDescent="0.35">
      <c r="A151" t="s">
        <v>176</v>
      </c>
      <c r="B151">
        <v>38415244</v>
      </c>
      <c r="C151">
        <v>1324011.8331547061</v>
      </c>
      <c r="D151">
        <v>3313358.3222478619</v>
      </c>
      <c r="E151">
        <v>2122685.2963752612</v>
      </c>
      <c r="F151">
        <v>4899141.8270251974</v>
      </c>
      <c r="G151">
        <v>4610309.5436255103</v>
      </c>
      <c r="H151">
        <v>12458328.712871291</v>
      </c>
      <c r="I151">
        <v>7412911.5867959931</v>
      </c>
      <c r="J151">
        <v>18991519.264815439</v>
      </c>
      <c r="K151">
        <v>17464353.395922922</v>
      </c>
      <c r="L151">
        <v>51322329.821684763</v>
      </c>
      <c r="M151">
        <v>2723183616</v>
      </c>
      <c r="N151" s="48">
        <v>2022</v>
      </c>
      <c r="O151" s="10">
        <v>226763505664</v>
      </c>
      <c r="P151">
        <v>2022</v>
      </c>
      <c r="Q151" s="98">
        <v>2022</v>
      </c>
      <c r="R151" s="12">
        <f t="shared" si="58"/>
        <v>1272057927852.1423</v>
      </c>
      <c r="S151" s="12">
        <f t="shared" si="59"/>
        <v>0</v>
      </c>
      <c r="T151" s="10">
        <f t="shared" si="60"/>
        <v>2122685.2963752612</v>
      </c>
      <c r="U151" s="12">
        <f t="shared" si="61"/>
        <v>533291275401.55389</v>
      </c>
      <c r="V151" s="12">
        <f t="shared" si="62"/>
        <v>9065951681.826416</v>
      </c>
      <c r="W151" s="10">
        <f t="shared" si="63"/>
        <v>4610309.5436255103</v>
      </c>
      <c r="X151" s="12">
        <f t="shared" si="64"/>
        <v>301483571303.25397</v>
      </c>
      <c r="Y151" s="12">
        <f t="shared" si="65"/>
        <v>1205934285.2130158</v>
      </c>
      <c r="Z151" s="10">
        <f t="shared" si="66"/>
        <v>7412911.5867959931</v>
      </c>
      <c r="AA151" s="12">
        <f t="shared" si="67"/>
        <v>222397519565.69522</v>
      </c>
      <c r="AB151" s="12">
        <f t="shared" si="68"/>
        <v>3113565273.9197335</v>
      </c>
      <c r="AC151" s="10">
        <f t="shared" si="69"/>
        <v>17464353.395922922</v>
      </c>
      <c r="AD151" s="10">
        <f t="shared" si="70"/>
        <v>130066242574.1889</v>
      </c>
      <c r="AE151" s="12">
        <f t="shared" si="71"/>
        <v>0</v>
      </c>
      <c r="AF151" s="10">
        <f t="shared" si="72"/>
        <v>13385451240.959166</v>
      </c>
      <c r="AG151" s="10">
        <f t="shared" si="73"/>
        <v>10662267624.959166</v>
      </c>
      <c r="AH151" s="52">
        <f t="shared" si="75"/>
        <v>4.7019327884080517E-2</v>
      </c>
      <c r="AI151" s="10">
        <f t="shared" si="74"/>
        <v>10321075060.960472</v>
      </c>
      <c r="AJ151" s="52">
        <f t="shared" si="76"/>
        <v>4.5514709391789941E-2</v>
      </c>
    </row>
    <row r="152" spans="1:36" x14ac:dyDescent="0.35">
      <c r="A152" t="s">
        <v>177</v>
      </c>
      <c r="B152">
        <v>15086562</v>
      </c>
      <c r="C152">
        <v>63550.484351477127</v>
      </c>
      <c r="D152">
        <v>215905.98776188551</v>
      </c>
      <c r="E152">
        <v>113337.1233216791</v>
      </c>
      <c r="F152">
        <v>344063.82797953917</v>
      </c>
      <c r="G152">
        <v>297961.12370642752</v>
      </c>
      <c r="H152">
        <v>1021502.509842412</v>
      </c>
      <c r="I152">
        <v>545869.44284843863</v>
      </c>
      <c r="J152">
        <v>1628565.778926152</v>
      </c>
      <c r="K152">
        <v>1453350.13244489</v>
      </c>
      <c r="L152">
        <v>4763282.5161731495</v>
      </c>
      <c r="M152">
        <v>0</v>
      </c>
      <c r="N152" s="48">
        <v>2022</v>
      </c>
      <c r="O152" s="10">
        <v>4858556928</v>
      </c>
      <c r="P152">
        <v>2022</v>
      </c>
      <c r="Q152" s="98">
        <v>2022</v>
      </c>
      <c r="R152" s="12">
        <f t="shared" si="58"/>
        <v>32267740421.769268</v>
      </c>
      <c r="S152" s="12">
        <f t="shared" si="59"/>
        <v>0</v>
      </c>
      <c r="T152" s="10">
        <f t="shared" si="60"/>
        <v>113337.1233216791</v>
      </c>
      <c r="U152" s="12">
        <f t="shared" si="61"/>
        <v>17404363674.382473</v>
      </c>
      <c r="V152" s="12">
        <f t="shared" si="62"/>
        <v>295874182.46450204</v>
      </c>
      <c r="W152" s="10">
        <f t="shared" si="63"/>
        <v>297961.12370642752</v>
      </c>
      <c r="X152" s="12">
        <f t="shared" si="64"/>
        <v>10915751981.50647</v>
      </c>
      <c r="Y152" s="12">
        <f t="shared" si="65"/>
        <v>43663007.926025882</v>
      </c>
      <c r="Z152" s="10">
        <f t="shared" si="66"/>
        <v>545869.44284843863</v>
      </c>
      <c r="AA152" s="12">
        <f t="shared" si="67"/>
        <v>8167082700.7046299</v>
      </c>
      <c r="AB152" s="12">
        <f t="shared" si="68"/>
        <v>114339157.80986483</v>
      </c>
      <c r="AC152" s="10">
        <f t="shared" si="69"/>
        <v>1453350.13244489</v>
      </c>
      <c r="AD152" s="10">
        <f t="shared" si="70"/>
        <v>4993550012.2924175</v>
      </c>
      <c r="AE152" s="12">
        <f t="shared" si="71"/>
        <v>0</v>
      </c>
      <c r="AF152" s="10">
        <f t="shared" si="72"/>
        <v>453876348.20039272</v>
      </c>
      <c r="AG152" s="10">
        <f t="shared" si="73"/>
        <v>453876348.20039272</v>
      </c>
      <c r="AH152" s="52">
        <f t="shared" si="75"/>
        <v>9.3417933540037495E-2</v>
      </c>
      <c r="AI152" s="10">
        <f t="shared" si="74"/>
        <v>439352305.05798012</v>
      </c>
      <c r="AJ152" s="52">
        <f t="shared" si="76"/>
        <v>9.0428559666756281E-2</v>
      </c>
    </row>
    <row r="153" spans="1:36" x14ac:dyDescent="0.35">
      <c r="A153" t="s">
        <v>178</v>
      </c>
      <c r="B153">
        <v>22969576</v>
      </c>
      <c r="C153">
        <v>27449.162745788912</v>
      </c>
      <c r="D153">
        <v>79020.196824231898</v>
      </c>
      <c r="E153">
        <v>46343.845255388391</v>
      </c>
      <c r="F153">
        <v>121027.80532774579</v>
      </c>
      <c r="G153">
        <v>106952.9604651726</v>
      </c>
      <c r="H153">
        <v>338228.58799207618</v>
      </c>
      <c r="I153">
        <v>181359.89493077359</v>
      </c>
      <c r="J153">
        <v>533851.23048091761</v>
      </c>
      <c r="K153">
        <v>463482.1142844648</v>
      </c>
      <c r="L153">
        <v>1568686.17072794</v>
      </c>
      <c r="M153">
        <v>0</v>
      </c>
      <c r="N153" s="48">
        <v>2022</v>
      </c>
      <c r="O153" s="10"/>
      <c r="Q153" s="98">
        <v>2022</v>
      </c>
      <c r="R153" s="12">
        <f t="shared" si="58"/>
        <v>17686159338.171532</v>
      </c>
      <c r="S153" s="12">
        <f t="shared" si="59"/>
        <v>0</v>
      </c>
      <c r="T153" s="10">
        <f t="shared" si="60"/>
        <v>46343.845255388391</v>
      </c>
      <c r="U153" s="12">
        <f t="shared" si="61"/>
        <v>8577294484.3148956</v>
      </c>
      <c r="V153" s="12">
        <f t="shared" si="62"/>
        <v>145814006.23335323</v>
      </c>
      <c r="W153" s="10">
        <f t="shared" si="63"/>
        <v>106952.9604651726</v>
      </c>
      <c r="X153" s="12">
        <f t="shared" si="64"/>
        <v>5312303103.4269037</v>
      </c>
      <c r="Y153" s="12">
        <f t="shared" si="65"/>
        <v>21249212.413707614</v>
      </c>
      <c r="Z153" s="10">
        <f t="shared" si="66"/>
        <v>181359.89493077359</v>
      </c>
      <c r="AA153" s="12">
        <f t="shared" si="67"/>
        <v>4048288260.6302676</v>
      </c>
      <c r="AB153" s="12">
        <f t="shared" si="68"/>
        <v>56676035.648823753</v>
      </c>
      <c r="AC153" s="10">
        <f t="shared" si="69"/>
        <v>463482.1142844648</v>
      </c>
      <c r="AD153" s="10">
        <f t="shared" si="70"/>
        <v>2538606856.9986696</v>
      </c>
      <c r="AE153" s="12">
        <f t="shared" si="71"/>
        <v>0</v>
      </c>
      <c r="AF153" s="10">
        <f t="shared" si="72"/>
        <v>223739254.29588461</v>
      </c>
      <c r="AG153" s="10">
        <f t="shared" si="73"/>
        <v>223739254.29588461</v>
      </c>
      <c r="AH153" s="52"/>
      <c r="AI153" s="10">
        <f t="shared" si="74"/>
        <v>216579598.1584163</v>
      </c>
      <c r="AJ153" s="52"/>
    </row>
    <row r="154" spans="1:36" x14ac:dyDescent="0.35">
      <c r="A154" t="s">
        <v>179</v>
      </c>
      <c r="B154">
        <v>400860</v>
      </c>
      <c r="C154">
        <v>161206.81241850939</v>
      </c>
      <c r="D154">
        <v>501663.21304193122</v>
      </c>
      <c r="E154">
        <v>278692.0068290215</v>
      </c>
      <c r="F154">
        <v>783960.29777733982</v>
      </c>
      <c r="G154">
        <v>680186.45566157787</v>
      </c>
      <c r="H154">
        <v>2265527.8677445552</v>
      </c>
      <c r="I154">
        <v>1209840.4861554699</v>
      </c>
      <c r="J154">
        <v>3599038.2064994681</v>
      </c>
      <c r="K154">
        <v>3145613.7554454352</v>
      </c>
      <c r="L154">
        <v>10592717.020236</v>
      </c>
      <c r="M154">
        <v>14.928483963012701</v>
      </c>
      <c r="N154" s="48">
        <v>2022</v>
      </c>
      <c r="O154" s="10"/>
      <c r="Q154" s="98">
        <v>2022</v>
      </c>
      <c r="R154" s="12">
        <f t="shared" si="58"/>
        <v>2002861766.5998855</v>
      </c>
      <c r="S154" s="12">
        <f t="shared" si="59"/>
        <v>0</v>
      </c>
      <c r="T154" s="10">
        <f t="shared" si="60"/>
        <v>278692.0068290215</v>
      </c>
      <c r="U154" s="12">
        <f t="shared" si="61"/>
        <v>1012709235.5477144</v>
      </c>
      <c r="V154" s="12">
        <f t="shared" si="62"/>
        <v>17216057.004311144</v>
      </c>
      <c r="W154" s="10">
        <f t="shared" si="63"/>
        <v>680186.45566157787</v>
      </c>
      <c r="X154" s="12">
        <f t="shared" si="64"/>
        <v>635499958.44758236</v>
      </c>
      <c r="Y154" s="12">
        <f t="shared" si="65"/>
        <v>2541999.8337903293</v>
      </c>
      <c r="Z154" s="10">
        <f t="shared" si="66"/>
        <v>1209840.4861554699</v>
      </c>
      <c r="AA154" s="12">
        <f t="shared" si="67"/>
        <v>478866899.08854759</v>
      </c>
      <c r="AB154" s="12">
        <f t="shared" si="68"/>
        <v>6704136.5872396668</v>
      </c>
      <c r="AC154" s="10">
        <f t="shared" si="69"/>
        <v>3145613.7554454352</v>
      </c>
      <c r="AD154" s="10">
        <f t="shared" si="70"/>
        <v>298524581.47239459</v>
      </c>
      <c r="AE154" s="12">
        <f t="shared" si="71"/>
        <v>0</v>
      </c>
      <c r="AF154" s="10">
        <f t="shared" si="72"/>
        <v>26462193.42534114</v>
      </c>
      <c r="AG154" s="10">
        <f t="shared" si="73"/>
        <v>26462178.496857177</v>
      </c>
      <c r="AH154" s="52"/>
      <c r="AI154" s="10">
        <f t="shared" si="74"/>
        <v>25615388.784957748</v>
      </c>
      <c r="AJ154" s="52"/>
    </row>
    <row r="155" spans="1:36" x14ac:dyDescent="0.35">
      <c r="A155" t="s">
        <v>180</v>
      </c>
      <c r="B155">
        <v>8048868</v>
      </c>
      <c r="C155">
        <v>2436966.382055602</v>
      </c>
      <c r="D155">
        <v>9394016.2959262542</v>
      </c>
      <c r="E155">
        <v>3955651.432710818</v>
      </c>
      <c r="F155">
        <v>15258995.442458151</v>
      </c>
      <c r="G155">
        <v>8609549.3202994112</v>
      </c>
      <c r="H155">
        <v>51951690.826543517</v>
      </c>
      <c r="I155">
        <v>13961662.419721119</v>
      </c>
      <c r="J155">
        <v>91595507.711998209</v>
      </c>
      <c r="K155">
        <v>33043140.760533441</v>
      </c>
      <c r="L155">
        <v>368556812.52016348</v>
      </c>
      <c r="M155">
        <v>0</v>
      </c>
      <c r="N155" s="48">
        <v>2022</v>
      </c>
      <c r="O155" s="10">
        <v>127641288704</v>
      </c>
      <c r="P155">
        <v>2022</v>
      </c>
      <c r="Q155" s="98">
        <v>2022</v>
      </c>
      <c r="R155" s="12">
        <f t="shared" si="58"/>
        <v>755949223446.63367</v>
      </c>
      <c r="S155" s="12">
        <f t="shared" si="59"/>
        <v>0</v>
      </c>
      <c r="T155" s="10">
        <f t="shared" si="60"/>
        <v>3955651.432710818</v>
      </c>
      <c r="U155" s="12">
        <f t="shared" si="61"/>
        <v>454895619465.23505</v>
      </c>
      <c r="V155" s="12">
        <f t="shared" si="62"/>
        <v>7733225530.9089966</v>
      </c>
      <c r="W155" s="10">
        <f t="shared" si="63"/>
        <v>8609549.3202994112</v>
      </c>
      <c r="X155" s="12">
        <f t="shared" si="64"/>
        <v>348855175821.08002</v>
      </c>
      <c r="Y155" s="12">
        <f t="shared" si="65"/>
        <v>1395420703.2843201</v>
      </c>
      <c r="Z155" s="10">
        <f t="shared" si="66"/>
        <v>13961662.419721119</v>
      </c>
      <c r="AA155" s="12">
        <f t="shared" si="67"/>
        <v>312432286544.97992</v>
      </c>
      <c r="AB155" s="12">
        <f t="shared" si="68"/>
        <v>4374052011.6297197</v>
      </c>
      <c r="AC155" s="10">
        <f t="shared" si="69"/>
        <v>33043140.760533441</v>
      </c>
      <c r="AD155" s="10">
        <f t="shared" si="70"/>
        <v>270050525618.85898</v>
      </c>
      <c r="AE155" s="12">
        <f t="shared" si="71"/>
        <v>0</v>
      </c>
      <c r="AF155" s="10">
        <f t="shared" si="72"/>
        <v>13502698245.823036</v>
      </c>
      <c r="AG155" s="10">
        <f t="shared" si="73"/>
        <v>13502698245.823036</v>
      </c>
      <c r="AH155" s="52">
        <f t="shared" si="75"/>
        <v>0.10578628892674202</v>
      </c>
      <c r="AI155" s="10">
        <f t="shared" si="74"/>
        <v>13070611901.956699</v>
      </c>
      <c r="AJ155" s="52">
        <f t="shared" si="76"/>
        <v>0.10240112768108628</v>
      </c>
    </row>
    <row r="156" spans="1:36" x14ac:dyDescent="0.35">
      <c r="A156" t="s">
        <v>181</v>
      </c>
      <c r="B156">
        <v>7003085</v>
      </c>
      <c r="C156">
        <v>5326078.689799157</v>
      </c>
      <c r="D156">
        <v>20406576.145194668</v>
      </c>
      <c r="E156">
        <v>10422907.745430909</v>
      </c>
      <c r="F156">
        <v>33167237.385004248</v>
      </c>
      <c r="G156">
        <v>26789681.073699061</v>
      </c>
      <c r="H156">
        <v>106795670.0396422</v>
      </c>
      <c r="I156">
        <v>50905217.713319279</v>
      </c>
      <c r="J156">
        <v>174252972.11857271</v>
      </c>
      <c r="K156">
        <v>109754287.4065477</v>
      </c>
      <c r="L156">
        <v>563011052.96721017</v>
      </c>
      <c r="M156">
        <v>11384195072</v>
      </c>
      <c r="N156" s="48">
        <v>2022</v>
      </c>
      <c r="O156" s="10">
        <v>74482171904</v>
      </c>
      <c r="P156">
        <v>2022</v>
      </c>
      <c r="Q156" s="98">
        <v>2022</v>
      </c>
      <c r="R156" s="12">
        <f t="shared" si="58"/>
        <v>1428948270659.0061</v>
      </c>
      <c r="S156" s="12">
        <f t="shared" si="59"/>
        <v>0</v>
      </c>
      <c r="T156" s="10">
        <f t="shared" si="60"/>
        <v>10422907.745430909</v>
      </c>
      <c r="U156" s="12">
        <f t="shared" si="61"/>
        <v>796402368669.75732</v>
      </c>
      <c r="V156" s="12">
        <f t="shared" si="62"/>
        <v>13538840267.385876</v>
      </c>
      <c r="W156" s="10">
        <f t="shared" si="63"/>
        <v>26789681.073699061</v>
      </c>
      <c r="X156" s="12">
        <f t="shared" si="64"/>
        <v>560288741237.56189</v>
      </c>
      <c r="Y156" s="12">
        <f t="shared" si="65"/>
        <v>2241154964.9502478</v>
      </c>
      <c r="Z156" s="10">
        <f t="shared" si="66"/>
        <v>50905217.713319279</v>
      </c>
      <c r="AA156" s="12">
        <f t="shared" si="67"/>
        <v>431907404329.55713</v>
      </c>
      <c r="AB156" s="12">
        <f t="shared" si="68"/>
        <v>6046703660.613801</v>
      </c>
      <c r="AC156" s="10">
        <f t="shared" si="69"/>
        <v>109754287.4065477</v>
      </c>
      <c r="AD156" s="10">
        <f t="shared" si="70"/>
        <v>317419565604.63922</v>
      </c>
      <c r="AE156" s="12">
        <f t="shared" si="71"/>
        <v>0</v>
      </c>
      <c r="AF156" s="10">
        <f t="shared" si="72"/>
        <v>21826698892.949924</v>
      </c>
      <c r="AG156" s="10">
        <f t="shared" si="73"/>
        <v>10442503820.949924</v>
      </c>
      <c r="AH156" s="52">
        <f t="shared" si="75"/>
        <v>0.14020138717771627</v>
      </c>
      <c r="AI156" s="10">
        <f t="shared" si="74"/>
        <v>10108343698.679527</v>
      </c>
      <c r="AJ156" s="52">
        <f t="shared" si="76"/>
        <v>0.13571494278802934</v>
      </c>
    </row>
    <row r="157" spans="1:36" x14ac:dyDescent="0.35">
      <c r="A157" t="s">
        <v>182</v>
      </c>
      <c r="B157">
        <v>12388834</v>
      </c>
      <c r="C157">
        <v>52215.045818181818</v>
      </c>
      <c r="D157">
        <v>167546.88</v>
      </c>
      <c r="E157">
        <v>91061.655272727279</v>
      </c>
      <c r="F157">
        <v>263743.79054545448</v>
      </c>
      <c r="G157">
        <v>228240.33745454549</v>
      </c>
      <c r="H157">
        <v>770607.29018181819</v>
      </c>
      <c r="I157">
        <v>409224.4712727273</v>
      </c>
      <c r="J157">
        <v>1227669.969454546</v>
      </c>
      <c r="K157">
        <v>1097998.2429090911</v>
      </c>
      <c r="L157">
        <v>3608062.1381818182</v>
      </c>
      <c r="M157">
        <v>0</v>
      </c>
      <c r="N157" s="48">
        <v>2022</v>
      </c>
      <c r="O157" s="10"/>
      <c r="Q157" s="98">
        <v>2022</v>
      </c>
      <c r="R157" s="12">
        <f t="shared" si="58"/>
        <v>20506602611.8992</v>
      </c>
      <c r="S157" s="12">
        <f t="shared" si="59"/>
        <v>0</v>
      </c>
      <c r="T157" s="10">
        <f t="shared" si="60"/>
        <v>91061.655272727279</v>
      </c>
      <c r="U157" s="12">
        <f t="shared" si="61"/>
        <v>10696651543.29681</v>
      </c>
      <c r="V157" s="12">
        <f t="shared" si="62"/>
        <v>181843076.23604578</v>
      </c>
      <c r="W157" s="10">
        <f t="shared" si="63"/>
        <v>228240.33745454549</v>
      </c>
      <c r="X157" s="12">
        <f t="shared" si="64"/>
        <v>6719294144.4240284</v>
      </c>
      <c r="Y157" s="12">
        <f t="shared" si="65"/>
        <v>26877176.577696115</v>
      </c>
      <c r="Z157" s="10">
        <f t="shared" si="66"/>
        <v>409224.4712727273</v>
      </c>
      <c r="AA157" s="12">
        <f t="shared" si="67"/>
        <v>5069792707.5109272</v>
      </c>
      <c r="AB157" s="12">
        <f t="shared" si="68"/>
        <v>70977097.905152991</v>
      </c>
      <c r="AC157" s="10">
        <f t="shared" si="69"/>
        <v>1097998.2429090911</v>
      </c>
      <c r="AD157" s="10">
        <f t="shared" si="70"/>
        <v>3109676492.7927203</v>
      </c>
      <c r="AE157" s="12">
        <f t="shared" si="71"/>
        <v>0</v>
      </c>
      <c r="AF157" s="10">
        <f t="shared" si="72"/>
        <v>279697350.7188949</v>
      </c>
      <c r="AG157" s="10">
        <f t="shared" si="73"/>
        <v>279697350.7188949</v>
      </c>
      <c r="AH157" s="52"/>
      <c r="AI157" s="10">
        <f t="shared" si="74"/>
        <v>270747035.49589026</v>
      </c>
      <c r="AJ157" s="52"/>
    </row>
    <row r="158" spans="1:36" x14ac:dyDescent="0.35">
      <c r="A158" t="s">
        <v>183</v>
      </c>
      <c r="B158">
        <v>19906686</v>
      </c>
      <c r="C158">
        <v>2182599.3940197448</v>
      </c>
      <c r="D158">
        <v>6384700.3114982313</v>
      </c>
      <c r="E158">
        <v>3595116.520226547</v>
      </c>
      <c r="F158">
        <v>9857525.4132195488</v>
      </c>
      <c r="G158">
        <v>7971111.6831142614</v>
      </c>
      <c r="H158">
        <v>28944582.159505349</v>
      </c>
      <c r="I158">
        <v>13050945.445982739</v>
      </c>
      <c r="J158">
        <v>47397350.670139708</v>
      </c>
      <c r="K158">
        <v>31732092.794435989</v>
      </c>
      <c r="L158">
        <v>159704113.90034339</v>
      </c>
      <c r="M158">
        <v>0</v>
      </c>
      <c r="N158" s="48">
        <v>2022</v>
      </c>
      <c r="O158" s="10"/>
      <c r="Q158" s="98">
        <v>2022</v>
      </c>
      <c r="R158" s="12">
        <f t="shared" si="58"/>
        <v>1270579729860.0549</v>
      </c>
      <c r="S158" s="12">
        <f t="shared" si="59"/>
        <v>0</v>
      </c>
      <c r="T158" s="10">
        <f t="shared" si="60"/>
        <v>3595116.520226547</v>
      </c>
      <c r="U158" s="12">
        <f t="shared" si="61"/>
        <v>623319037182.09644</v>
      </c>
      <c r="V158" s="12">
        <f t="shared" si="62"/>
        <v>10596423632.09564</v>
      </c>
      <c r="W158" s="10">
        <f t="shared" si="63"/>
        <v>7971111.6831142614</v>
      </c>
      <c r="X158" s="12">
        <f t="shared" si="64"/>
        <v>417512291103.78784</v>
      </c>
      <c r="Y158" s="12">
        <f t="shared" si="65"/>
        <v>1670049164.4151514</v>
      </c>
      <c r="Z158" s="10">
        <f t="shared" si="66"/>
        <v>13050945.445982739</v>
      </c>
      <c r="AA158" s="12">
        <f t="shared" si="67"/>
        <v>341861552013.02625</v>
      </c>
      <c r="AB158" s="12">
        <f t="shared" si="68"/>
        <v>4786061728.1823683</v>
      </c>
      <c r="AC158" s="10">
        <f t="shared" si="69"/>
        <v>31732092.794435989</v>
      </c>
      <c r="AD158" s="10">
        <f t="shared" si="70"/>
        <v>254749884094.06714</v>
      </c>
      <c r="AE158" s="12">
        <f t="shared" si="71"/>
        <v>0</v>
      </c>
      <c r="AF158" s="10">
        <f t="shared" si="72"/>
        <v>17052534524.693161</v>
      </c>
      <c r="AG158" s="10">
        <f t="shared" si="73"/>
        <v>17052534524.693161</v>
      </c>
      <c r="AH158" s="52"/>
      <c r="AI158" s="10">
        <f t="shared" si="74"/>
        <v>16506853419.902979</v>
      </c>
      <c r="AJ158" s="52"/>
    </row>
    <row r="159" spans="1:36" x14ac:dyDescent="0.35">
      <c r="A159" t="s">
        <v>184</v>
      </c>
      <c r="B159">
        <v>5433798</v>
      </c>
      <c r="C159">
        <v>31857.647600075241</v>
      </c>
      <c r="D159">
        <v>87949.542542317955</v>
      </c>
      <c r="E159">
        <v>53036.607946188393</v>
      </c>
      <c r="F159">
        <v>133179.65837418381</v>
      </c>
      <c r="G159">
        <v>119337.8977116918</v>
      </c>
      <c r="H159">
        <v>364018.58386422001</v>
      </c>
      <c r="I159">
        <v>197993.48658222341</v>
      </c>
      <c r="J159">
        <v>570370.97472367832</v>
      </c>
      <c r="K159">
        <v>503166.19187159912</v>
      </c>
      <c r="L159">
        <v>1671148.097533559</v>
      </c>
      <c r="M159">
        <v>0</v>
      </c>
      <c r="N159" s="48">
        <v>2022</v>
      </c>
      <c r="O159" s="10"/>
      <c r="Q159" s="98">
        <v>2022</v>
      </c>
      <c r="R159" s="12">
        <f t="shared" si="58"/>
        <v>4669129088.1136227</v>
      </c>
      <c r="S159" s="12">
        <f t="shared" si="59"/>
        <v>0</v>
      </c>
      <c r="T159" s="10">
        <f t="shared" si="60"/>
        <v>53036.607946188393</v>
      </c>
      <c r="U159" s="12">
        <f t="shared" si="61"/>
        <v>2177405735.6477032</v>
      </c>
      <c r="V159" s="12">
        <f t="shared" si="62"/>
        <v>37015897.506010957</v>
      </c>
      <c r="W159" s="10">
        <f t="shared" si="63"/>
        <v>119337.8977116918</v>
      </c>
      <c r="X159" s="12">
        <f t="shared" si="64"/>
        <v>1329545423.0542355</v>
      </c>
      <c r="Y159" s="12">
        <f t="shared" si="65"/>
        <v>5318181.6922169421</v>
      </c>
      <c r="Z159" s="10">
        <f t="shared" si="66"/>
        <v>197993.48658222341</v>
      </c>
      <c r="AA159" s="12">
        <f t="shared" si="67"/>
        <v>1011712025.1540306</v>
      </c>
      <c r="AB159" s="12">
        <f t="shared" si="68"/>
        <v>14163968.35215643</v>
      </c>
      <c r="AC159" s="10">
        <f t="shared" si="69"/>
        <v>503166.19187159912</v>
      </c>
      <c r="AD159" s="10">
        <f t="shared" si="70"/>
        <v>634657774.30221474</v>
      </c>
      <c r="AE159" s="12">
        <f t="shared" si="71"/>
        <v>0</v>
      </c>
      <c r="AF159" s="10">
        <f t="shared" si="72"/>
        <v>56498047.550384328</v>
      </c>
      <c r="AG159" s="10">
        <f t="shared" si="73"/>
        <v>56498047.550384328</v>
      </c>
      <c r="AH159" s="52"/>
      <c r="AI159" s="10">
        <f t="shared" si="74"/>
        <v>54690110.028772026</v>
      </c>
      <c r="AJ159" s="52"/>
    </row>
    <row r="160" spans="1:36" x14ac:dyDescent="0.35">
      <c r="A160" t="s">
        <v>185</v>
      </c>
      <c r="B160">
        <v>29076374</v>
      </c>
      <c r="C160">
        <v>66287.279588336198</v>
      </c>
      <c r="D160">
        <v>245135.20411663811</v>
      </c>
      <c r="E160">
        <v>121049.6740994854</v>
      </c>
      <c r="F160">
        <v>397899.25214408227</v>
      </c>
      <c r="G160">
        <v>337947.96569468267</v>
      </c>
      <c r="H160">
        <v>1220665.303602058</v>
      </c>
      <c r="I160">
        <v>634115.23842195538</v>
      </c>
      <c r="J160">
        <v>1965748.4734133789</v>
      </c>
      <c r="K160">
        <v>1689788.706689537</v>
      </c>
      <c r="L160">
        <v>5901527.6020583194</v>
      </c>
      <c r="M160">
        <v>0</v>
      </c>
      <c r="N160" s="48">
        <v>2022</v>
      </c>
      <c r="O160" s="10"/>
      <c r="Q160" s="98">
        <v>2022</v>
      </c>
      <c r="R160" s="12">
        <f t="shared" si="58"/>
        <v>70688504472.337097</v>
      </c>
      <c r="S160" s="12">
        <f t="shared" si="59"/>
        <v>0</v>
      </c>
      <c r="T160" s="10">
        <f t="shared" si="60"/>
        <v>121049.6740994854</v>
      </c>
      <c r="U160" s="12">
        <f t="shared" si="61"/>
        <v>40248909364.834435</v>
      </c>
      <c r="V160" s="12">
        <f t="shared" si="62"/>
        <v>684231459.20218539</v>
      </c>
      <c r="W160" s="10">
        <f t="shared" si="63"/>
        <v>337947.96569468267</v>
      </c>
      <c r="X160" s="12">
        <f t="shared" si="64"/>
        <v>25666219453.279221</v>
      </c>
      <c r="Y160" s="12">
        <f t="shared" si="65"/>
        <v>102664877.81311688</v>
      </c>
      <c r="Z160" s="10">
        <f t="shared" si="66"/>
        <v>634115.23842195538</v>
      </c>
      <c r="AA160" s="12">
        <f t="shared" si="67"/>
        <v>19359532985.720261</v>
      </c>
      <c r="AB160" s="12">
        <f t="shared" si="68"/>
        <v>271033461.8000837</v>
      </c>
      <c r="AC160" s="10">
        <f t="shared" si="69"/>
        <v>1689788.706689537</v>
      </c>
      <c r="AD160" s="10">
        <f t="shared" si="70"/>
        <v>12246209531.20896</v>
      </c>
      <c r="AE160" s="12">
        <f t="shared" si="71"/>
        <v>0</v>
      </c>
      <c r="AF160" s="10">
        <f t="shared" si="72"/>
        <v>1057929798.8153861</v>
      </c>
      <c r="AG160" s="10">
        <f t="shared" si="73"/>
        <v>1057929798.8153861</v>
      </c>
      <c r="AH160" s="52"/>
      <c r="AI160" s="10">
        <f t="shared" si="74"/>
        <v>1024076045.2532936</v>
      </c>
      <c r="AJ160" s="52"/>
    </row>
    <row r="161" spans="1:36" x14ac:dyDescent="0.35">
      <c r="A161" t="s">
        <v>186</v>
      </c>
      <c r="B161">
        <v>56466328</v>
      </c>
      <c r="C161">
        <v>69088.017925470034</v>
      </c>
      <c r="D161">
        <v>393903.12410616199</v>
      </c>
      <c r="E161">
        <v>132701.98564245089</v>
      </c>
      <c r="F161">
        <v>689052.66842713347</v>
      </c>
      <c r="G161">
        <v>412016.37324884022</v>
      </c>
      <c r="H161">
        <v>2552584.5258752392</v>
      </c>
      <c r="I161">
        <v>798590.37320597272</v>
      </c>
      <c r="J161">
        <v>4514141.0693635587</v>
      </c>
      <c r="K161">
        <v>2129598.666838862</v>
      </c>
      <c r="L161">
        <v>17624812.755246561</v>
      </c>
      <c r="M161">
        <v>0</v>
      </c>
      <c r="N161" s="48">
        <v>2022</v>
      </c>
      <c r="O161" s="10">
        <v>71276920832</v>
      </c>
      <c r="P161">
        <v>2022</v>
      </c>
      <c r="Q161" s="98">
        <v>2022</v>
      </c>
      <c r="R161" s="12">
        <f t="shared" si="58"/>
        <v>221280880907.8725</v>
      </c>
      <c r="S161" s="12">
        <f t="shared" si="59"/>
        <v>0</v>
      </c>
      <c r="T161" s="10">
        <f t="shared" si="60"/>
        <v>132701.98564245089</v>
      </c>
      <c r="U161" s="12">
        <f t="shared" si="61"/>
        <v>157075400685.71921</v>
      </c>
      <c r="V161" s="12">
        <f t="shared" si="62"/>
        <v>2670281811.6572266</v>
      </c>
      <c r="W161" s="10">
        <f t="shared" si="63"/>
        <v>412016.37324884022</v>
      </c>
      <c r="X161" s="12">
        <f t="shared" si="64"/>
        <v>120870023412.5563</v>
      </c>
      <c r="Y161" s="12">
        <f t="shared" si="65"/>
        <v>483480093.65022522</v>
      </c>
      <c r="Z161" s="10">
        <f t="shared" si="66"/>
        <v>798590.37320597272</v>
      </c>
      <c r="AA161" s="12">
        <f t="shared" si="67"/>
        <v>104901752154.93129</v>
      </c>
      <c r="AB161" s="12">
        <f t="shared" si="68"/>
        <v>1468624530.1690383</v>
      </c>
      <c r="AC161" s="10">
        <f t="shared" si="69"/>
        <v>2129598.666838862</v>
      </c>
      <c r="AD161" s="10">
        <f t="shared" si="70"/>
        <v>87495784114.625015</v>
      </c>
      <c r="AE161" s="12">
        <f t="shared" si="71"/>
        <v>0</v>
      </c>
      <c r="AF161" s="10">
        <f t="shared" si="72"/>
        <v>4622386435.47649</v>
      </c>
      <c r="AG161" s="10">
        <f t="shared" si="73"/>
        <v>4622386435.47649</v>
      </c>
      <c r="AH161" s="52">
        <f t="shared" si="75"/>
        <v>6.4851096000225289E-2</v>
      </c>
      <c r="AI161" s="10">
        <f t="shared" si="74"/>
        <v>4474470069.5412426</v>
      </c>
      <c r="AJ161" s="52">
        <f t="shared" si="76"/>
        <v>6.2775860928218088E-2</v>
      </c>
    </row>
    <row r="162" spans="1:36" x14ac:dyDescent="0.35">
      <c r="A162" t="s">
        <v>187</v>
      </c>
      <c r="B162">
        <v>717713</v>
      </c>
      <c r="C162">
        <v>247136.4</v>
      </c>
      <c r="D162">
        <v>675044.6</v>
      </c>
      <c r="E162">
        <v>408847.2</v>
      </c>
      <c r="F162">
        <v>1019631.2</v>
      </c>
      <c r="G162">
        <v>922061.3</v>
      </c>
      <c r="H162">
        <v>2774725.5</v>
      </c>
      <c r="I162">
        <v>1522709.1</v>
      </c>
      <c r="J162">
        <v>4336938.5</v>
      </c>
      <c r="K162">
        <v>3736341</v>
      </c>
      <c r="L162">
        <v>12661141</v>
      </c>
      <c r="M162">
        <v>0</v>
      </c>
      <c r="N162" s="48">
        <v>2022</v>
      </c>
      <c r="O162" s="10">
        <v>633889984</v>
      </c>
      <c r="P162">
        <v>2022</v>
      </c>
      <c r="Q162" s="98">
        <v>2022</v>
      </c>
      <c r="R162" s="12">
        <f t="shared" si="58"/>
        <v>4830370693.1379995</v>
      </c>
      <c r="S162" s="12">
        <f t="shared" si="59"/>
        <v>0</v>
      </c>
      <c r="T162" s="10">
        <f t="shared" si="60"/>
        <v>408847.2</v>
      </c>
      <c r="U162" s="12">
        <f t="shared" si="61"/>
        <v>2191838084.96</v>
      </c>
      <c r="V162" s="12">
        <f t="shared" si="62"/>
        <v>37261247.444320001</v>
      </c>
      <c r="W162" s="10">
        <f t="shared" si="63"/>
        <v>922061.3</v>
      </c>
      <c r="X162" s="12">
        <f t="shared" si="64"/>
        <v>1329681180.9745998</v>
      </c>
      <c r="Y162" s="12">
        <f t="shared" si="65"/>
        <v>5318724.7238983996</v>
      </c>
      <c r="Z162" s="10">
        <f t="shared" si="66"/>
        <v>1522709.1</v>
      </c>
      <c r="AA162" s="12">
        <f t="shared" si="67"/>
        <v>1009904512.6810999</v>
      </c>
      <c r="AB162" s="12">
        <f t="shared" si="68"/>
        <v>14138663.1775354</v>
      </c>
      <c r="AC162" s="10">
        <f t="shared" si="69"/>
        <v>3736341</v>
      </c>
      <c r="AD162" s="10">
        <f t="shared" si="70"/>
        <v>640544498.24000001</v>
      </c>
      <c r="AE162" s="12">
        <f t="shared" si="71"/>
        <v>0</v>
      </c>
      <c r="AF162" s="10">
        <f t="shared" si="72"/>
        <v>56718635.345753804</v>
      </c>
      <c r="AG162" s="10">
        <f t="shared" si="73"/>
        <v>56718635.345753804</v>
      </c>
      <c r="AH162" s="52">
        <f t="shared" si="75"/>
        <v>8.9477096621475891E-2</v>
      </c>
      <c r="AI162" s="10">
        <f t="shared" si="74"/>
        <v>54903639.014689684</v>
      </c>
      <c r="AJ162" s="52">
        <f t="shared" si="76"/>
        <v>8.6613829529588668E-2</v>
      </c>
    </row>
    <row r="163" spans="1:36" x14ac:dyDescent="0.35">
      <c r="A163" t="s">
        <v>188</v>
      </c>
      <c r="B163">
        <v>4386034</v>
      </c>
      <c r="C163">
        <v>23906.98676152157</v>
      </c>
      <c r="D163">
        <v>72963.026731465827</v>
      </c>
      <c r="E163">
        <v>40976.940017000532</v>
      </c>
      <c r="F163">
        <v>113464.2579172986</v>
      </c>
      <c r="G163">
        <v>98722.542586318028</v>
      </c>
      <c r="H163">
        <v>325444.14540769818</v>
      </c>
      <c r="I163">
        <v>172967.81309549941</v>
      </c>
      <c r="J163">
        <v>517305.20844108699</v>
      </c>
      <c r="K163">
        <v>460365.1789094354</v>
      </c>
      <c r="L163">
        <v>1524763.0666129531</v>
      </c>
      <c r="M163">
        <v>0</v>
      </c>
      <c r="N163" s="48">
        <v>2021</v>
      </c>
      <c r="O163" s="10">
        <v>1271191040</v>
      </c>
      <c r="P163">
        <v>2021</v>
      </c>
      <c r="Q163" s="98">
        <v>2022</v>
      </c>
      <c r="R163" s="12">
        <f t="shared" si="58"/>
        <v>3111497552.39118</v>
      </c>
      <c r="S163" s="12">
        <f t="shared" si="59"/>
        <v>0</v>
      </c>
      <c r="T163" s="10">
        <f t="shared" si="60"/>
        <v>40976.940017000532</v>
      </c>
      <c r="U163" s="12">
        <f t="shared" si="61"/>
        <v>1589659204.3975799</v>
      </c>
      <c r="V163" s="12">
        <f t="shared" si="62"/>
        <v>27024206.47475886</v>
      </c>
      <c r="W163" s="10">
        <f t="shared" si="63"/>
        <v>98722.542586318028</v>
      </c>
      <c r="X163" s="12">
        <f t="shared" si="64"/>
        <v>994408658.50906909</v>
      </c>
      <c r="Y163" s="12">
        <f t="shared" si="65"/>
        <v>3977634.6340362765</v>
      </c>
      <c r="Z163" s="10">
        <f t="shared" si="66"/>
        <v>172967.81309549941</v>
      </c>
      <c r="AA163" s="12">
        <f t="shared" si="67"/>
        <v>755137761.72859442</v>
      </c>
      <c r="AB163" s="12">
        <f t="shared" si="68"/>
        <v>10571928.664200323</v>
      </c>
      <c r="AC163" s="10">
        <f t="shared" si="69"/>
        <v>460365.1789094354</v>
      </c>
      <c r="AD163" s="10">
        <f t="shared" si="70"/>
        <v>466848532.4995811</v>
      </c>
      <c r="AE163" s="12">
        <f t="shared" si="71"/>
        <v>0</v>
      </c>
      <c r="AF163" s="10">
        <f t="shared" si="72"/>
        <v>41573769.772995457</v>
      </c>
      <c r="AG163" s="10">
        <f t="shared" si="73"/>
        <v>41573769.772995457</v>
      </c>
      <c r="AH163" s="52">
        <f t="shared" si="75"/>
        <v>3.2704580558556691E-2</v>
      </c>
      <c r="AI163" s="10">
        <f t="shared" si="74"/>
        <v>40243409.140259601</v>
      </c>
      <c r="AJ163" s="52">
        <f t="shared" si="76"/>
        <v>3.165803398068287E-2</v>
      </c>
    </row>
    <row r="164" spans="1:36" x14ac:dyDescent="0.35">
      <c r="A164" t="s">
        <v>189</v>
      </c>
      <c r="B164">
        <v>1140965</v>
      </c>
      <c r="C164">
        <v>327266.10965562687</v>
      </c>
      <c r="D164">
        <v>1023679.673372358</v>
      </c>
      <c r="E164">
        <v>567276.82252356689</v>
      </c>
      <c r="F164">
        <v>1601544.1972427419</v>
      </c>
      <c r="G164">
        <v>1383716.5521674531</v>
      </c>
      <c r="H164">
        <v>4633061.3926138245</v>
      </c>
      <c r="I164">
        <v>2454733.86199506</v>
      </c>
      <c r="J164">
        <v>7375084.5585682737</v>
      </c>
      <c r="K164">
        <v>6582382.4865248771</v>
      </c>
      <c r="L164">
        <v>21746901.407726601</v>
      </c>
      <c r="M164">
        <v>0</v>
      </c>
      <c r="N164" s="48">
        <v>2022</v>
      </c>
      <c r="O164" s="10">
        <v>6080645632</v>
      </c>
      <c r="P164">
        <v>2022</v>
      </c>
      <c r="Q164" s="98">
        <v>2022</v>
      </c>
      <c r="R164" s="12">
        <f t="shared" si="58"/>
        <v>11656756472.992924</v>
      </c>
      <c r="S164" s="12">
        <f t="shared" si="59"/>
        <v>0</v>
      </c>
      <c r="T164" s="10">
        <f t="shared" si="60"/>
        <v>567276.82252356689</v>
      </c>
      <c r="U164" s="12">
        <f t="shared" si="61"/>
        <v>5900314375.9823179</v>
      </c>
      <c r="V164" s="12">
        <f t="shared" si="62"/>
        <v>100305344.39169942</v>
      </c>
      <c r="W164" s="10">
        <f t="shared" si="63"/>
        <v>1383716.5521674531</v>
      </c>
      <c r="X164" s="12">
        <f t="shared" si="64"/>
        <v>3707388735.8798943</v>
      </c>
      <c r="Y164" s="12">
        <f t="shared" si="65"/>
        <v>14829554.943519577</v>
      </c>
      <c r="Z164" s="10">
        <f t="shared" si="66"/>
        <v>2454733.86199506</v>
      </c>
      <c r="AA164" s="12">
        <f t="shared" si="67"/>
        <v>2806973966.2578282</v>
      </c>
      <c r="AB164" s="12">
        <f t="shared" si="68"/>
        <v>39297635.527609602</v>
      </c>
      <c r="AC164" s="10">
        <f t="shared" si="69"/>
        <v>6582382.4865248771</v>
      </c>
      <c r="AD164" s="10">
        <f t="shared" si="70"/>
        <v>1730218533.0928926</v>
      </c>
      <c r="AE164" s="12">
        <f t="shared" si="71"/>
        <v>0</v>
      </c>
      <c r="AF164" s="10">
        <f t="shared" si="72"/>
        <v>154432534.86282861</v>
      </c>
      <c r="AG164" s="10">
        <f t="shared" si="73"/>
        <v>154432534.86282861</v>
      </c>
      <c r="AH164" s="52">
        <f t="shared" si="75"/>
        <v>2.5397391035272981E-2</v>
      </c>
      <c r="AI164" s="10">
        <f t="shared" si="74"/>
        <v>149490693.7472181</v>
      </c>
      <c r="AJ164" s="52">
        <f t="shared" si="76"/>
        <v>2.4584674522144245E-2</v>
      </c>
    </row>
    <row r="165" spans="1:36" x14ac:dyDescent="0.35">
      <c r="A165" t="s">
        <v>190</v>
      </c>
      <c r="B165">
        <v>8428042</v>
      </c>
      <c r="C165">
        <v>82462.365615364368</v>
      </c>
      <c r="D165">
        <v>227089.47489449929</v>
      </c>
      <c r="E165">
        <v>136813.0546963067</v>
      </c>
      <c r="F165">
        <v>343789.43528303021</v>
      </c>
      <c r="G165">
        <v>308430.6264449805</v>
      </c>
      <c r="H165">
        <v>939424.7893891288</v>
      </c>
      <c r="I165">
        <v>512497.03154300211</v>
      </c>
      <c r="J165">
        <v>1470737.8408851749</v>
      </c>
      <c r="K165">
        <v>1302422.9820881861</v>
      </c>
      <c r="L165">
        <v>4297483.8548144866</v>
      </c>
      <c r="M165">
        <v>0</v>
      </c>
      <c r="N165" s="48">
        <v>2021</v>
      </c>
      <c r="O165" s="10">
        <v>9618079744</v>
      </c>
      <c r="P165">
        <v>2021</v>
      </c>
      <c r="Q165" s="98">
        <v>2022</v>
      </c>
      <c r="R165" s="12">
        <f t="shared" si="58"/>
        <v>18968781312.447857</v>
      </c>
      <c r="S165" s="12">
        <f t="shared" si="59"/>
        <v>0</v>
      </c>
      <c r="T165" s="10">
        <f t="shared" si="60"/>
        <v>136813.0546963067</v>
      </c>
      <c r="U165" s="12">
        <f t="shared" si="61"/>
        <v>8722028142.9644508</v>
      </c>
      <c r="V165" s="12">
        <f t="shared" si="62"/>
        <v>148274478.43039566</v>
      </c>
      <c r="W165" s="10">
        <f t="shared" si="63"/>
        <v>308430.6264449805</v>
      </c>
      <c r="X165" s="12">
        <f t="shared" si="64"/>
        <v>5318045307.0481253</v>
      </c>
      <c r="Y165" s="12">
        <f t="shared" si="65"/>
        <v>21272181.228192501</v>
      </c>
      <c r="Z165" s="10">
        <f t="shared" si="66"/>
        <v>512497.03154300211</v>
      </c>
      <c r="AA165" s="12">
        <f t="shared" si="67"/>
        <v>4038046893.6249123</v>
      </c>
      <c r="AB165" s="12">
        <f t="shared" si="68"/>
        <v>56532656.510748781</v>
      </c>
      <c r="AC165" s="10">
        <f t="shared" si="69"/>
        <v>1302422.9820881861</v>
      </c>
      <c r="AD165" s="10">
        <f t="shared" si="70"/>
        <v>2524249882.789392</v>
      </c>
      <c r="AE165" s="12">
        <f t="shared" si="71"/>
        <v>0</v>
      </c>
      <c r="AF165" s="10">
        <f t="shared" si="72"/>
        <v>226079316.16933694</v>
      </c>
      <c r="AG165" s="10">
        <f t="shared" si="73"/>
        <v>226079316.16933694</v>
      </c>
      <c r="AH165" s="52">
        <f t="shared" si="75"/>
        <v>2.3505660400702219E-2</v>
      </c>
      <c r="AI165" s="10">
        <f t="shared" si="74"/>
        <v>218844778.05191815</v>
      </c>
      <c r="AJ165" s="52">
        <f t="shared" si="76"/>
        <v>2.2753479267879746E-2</v>
      </c>
    </row>
    <row r="166" spans="1:36" x14ac:dyDescent="0.35">
      <c r="A166" t="s">
        <v>191</v>
      </c>
      <c r="B166">
        <v>59239780</v>
      </c>
      <c r="C166">
        <v>160040.05182167789</v>
      </c>
      <c r="D166">
        <v>696713.16434236476</v>
      </c>
      <c r="E166">
        <v>289112.56370585429</v>
      </c>
      <c r="F166">
        <v>1171526.096404613</v>
      </c>
      <c r="G166">
        <v>783836.14151956863</v>
      </c>
      <c r="H166">
        <v>4051566.1968217338</v>
      </c>
      <c r="I166">
        <v>1445666.058265618</v>
      </c>
      <c r="J166">
        <v>7010443.7492835987</v>
      </c>
      <c r="K166">
        <v>3895824.477189478</v>
      </c>
      <c r="L166">
        <v>26096545.72271511</v>
      </c>
      <c r="M166">
        <v>2417084.75</v>
      </c>
      <c r="N166" s="48">
        <v>2022</v>
      </c>
      <c r="O166" s="10">
        <v>125078888448</v>
      </c>
      <c r="P166">
        <v>2022</v>
      </c>
      <c r="Q166" s="98">
        <v>2022</v>
      </c>
      <c r="R166" s="12">
        <f t="shared" ref="R166:R179" si="77">0.01*B166*(D166-Q166)</f>
        <v>411533517435.85535</v>
      </c>
      <c r="S166" s="12">
        <f t="shared" si="59"/>
        <v>0</v>
      </c>
      <c r="T166" s="10">
        <f t="shared" ref="T166:T179" si="78">E166</f>
        <v>289112.56370585429</v>
      </c>
      <c r="U166" s="12">
        <f t="shared" ref="U166:U179" si="79">0.005*B166*(F166-T166)</f>
        <v>261369917730.48636</v>
      </c>
      <c r="V166" s="12">
        <f t="shared" si="62"/>
        <v>4443288601.4182682</v>
      </c>
      <c r="W166" s="10">
        <f t="shared" ref="W166:W179" si="80">G166</f>
        <v>783836.14151956863</v>
      </c>
      <c r="X166" s="12">
        <f t="shared" ref="X166:X179" si="81">0.001*B166*(H166-W166)</f>
        <v>193579609575.4881</v>
      </c>
      <c r="Y166" s="12">
        <f t="shared" si="65"/>
        <v>774318438.30195236</v>
      </c>
      <c r="Z166" s="10">
        <f t="shared" ref="Z166:Z179" si="82">I166</f>
        <v>1445666.058265618</v>
      </c>
      <c r="AA166" s="12">
        <f t="shared" ref="AA166:AA179" si="83">0.0005*B166*(J166-Z166)</f>
        <v>164828103082.40659</v>
      </c>
      <c r="AB166" s="12">
        <f t="shared" si="68"/>
        <v>2307593443.1536927</v>
      </c>
      <c r="AC166" s="10">
        <f t="shared" ref="AC166:AC179" si="84">K166</f>
        <v>3895824.477189478</v>
      </c>
      <c r="AD166" s="10">
        <f t="shared" ref="AD166:AD179" si="85">0.0001*B166*(L166-AC166)</f>
        <v>131516584242.62645</v>
      </c>
      <c r="AE166" s="12">
        <f t="shared" si="71"/>
        <v>0</v>
      </c>
      <c r="AF166" s="10">
        <f t="shared" si="72"/>
        <v>7525200482.8739128</v>
      </c>
      <c r="AG166" s="10">
        <f t="shared" ref="AG166:AG179" si="86">MAX(AF166-M166,0)</f>
        <v>7522783398.1239128</v>
      </c>
      <c r="AH166" s="52">
        <f t="shared" si="75"/>
        <v>6.0144309655033569E-2</v>
      </c>
      <c r="AI166" s="10">
        <f t="shared" si="74"/>
        <v>7282054329.3839474</v>
      </c>
      <c r="AJ166" s="52">
        <f t="shared" si="76"/>
        <v>5.8219691746072492E-2</v>
      </c>
    </row>
    <row r="167" spans="1:36" x14ac:dyDescent="0.35">
      <c r="A167" t="s">
        <v>192</v>
      </c>
      <c r="B167">
        <v>3923684</v>
      </c>
      <c r="C167">
        <v>289056.95235232532</v>
      </c>
      <c r="D167">
        <v>924211.19909229758</v>
      </c>
      <c r="E167">
        <v>503977.63669695309</v>
      </c>
      <c r="F167">
        <v>1452949.8614975531</v>
      </c>
      <c r="G167">
        <v>1266434.761275687</v>
      </c>
      <c r="H167">
        <v>4231166.3932625493</v>
      </c>
      <c r="I167">
        <v>2247213.2539689732</v>
      </c>
      <c r="J167">
        <v>6735207.995507678</v>
      </c>
      <c r="K167">
        <v>5907027.3664768673</v>
      </c>
      <c r="L167">
        <v>19807425.69484283</v>
      </c>
      <c r="M167">
        <v>0</v>
      </c>
      <c r="N167" s="48">
        <v>2022</v>
      </c>
      <c r="O167" s="10"/>
      <c r="Q167" s="98">
        <v>2022</v>
      </c>
      <c r="R167" s="12">
        <f t="shared" si="77"/>
        <v>36183790054.512627</v>
      </c>
      <c r="S167" s="12">
        <f t="shared" si="59"/>
        <v>0</v>
      </c>
      <c r="T167" s="10">
        <f t="shared" si="78"/>
        <v>503977.63669695309</v>
      </c>
      <c r="U167" s="12">
        <f t="shared" si="79"/>
        <v>18617335674.472588</v>
      </c>
      <c r="V167" s="12">
        <f t="shared" si="62"/>
        <v>316494706.466034</v>
      </c>
      <c r="W167" s="10">
        <f t="shared" si="80"/>
        <v>1266434.761275687</v>
      </c>
      <c r="X167" s="12">
        <f t="shared" si="81"/>
        <v>11632670068.720739</v>
      </c>
      <c r="Y167" s="12">
        <f t="shared" si="65"/>
        <v>46530680.274882957</v>
      </c>
      <c r="Z167" s="10">
        <f t="shared" si="82"/>
        <v>2247213.2539689732</v>
      </c>
      <c r="AA167" s="12">
        <f t="shared" si="83"/>
        <v>8804736579.7297764</v>
      </c>
      <c r="AB167" s="12">
        <f t="shared" si="68"/>
        <v>123266312.11621688</v>
      </c>
      <c r="AC167" s="10">
        <f t="shared" si="84"/>
        <v>5907027.3664768673</v>
      </c>
      <c r="AD167" s="10">
        <f t="shared" si="85"/>
        <v>5454077051.4636278</v>
      </c>
      <c r="AE167" s="12">
        <f t="shared" si="71"/>
        <v>0</v>
      </c>
      <c r="AF167" s="10">
        <f t="shared" si="72"/>
        <v>486291698.85713387</v>
      </c>
      <c r="AG167" s="10">
        <f t="shared" si="86"/>
        <v>486291698.85713387</v>
      </c>
      <c r="AH167" s="52"/>
      <c r="AI167" s="10">
        <f t="shared" si="74"/>
        <v>470730364.49370557</v>
      </c>
      <c r="AJ167" s="52"/>
    </row>
    <row r="168" spans="1:36" x14ac:dyDescent="0.35">
      <c r="A168" t="s">
        <v>193</v>
      </c>
      <c r="B168">
        <v>20490670</v>
      </c>
      <c r="C168">
        <v>50416.075527892513</v>
      </c>
      <c r="D168">
        <v>190580.37580159921</v>
      </c>
      <c r="E168">
        <v>93994.011017202065</v>
      </c>
      <c r="F168">
        <v>310275.6305628235</v>
      </c>
      <c r="G168">
        <v>270952.72624686698</v>
      </c>
      <c r="H168">
        <v>943229.28324794001</v>
      </c>
      <c r="I168">
        <v>514441.60661518318</v>
      </c>
      <c r="J168">
        <v>1501842.1988913249</v>
      </c>
      <c r="K168">
        <v>1392505.6399692099</v>
      </c>
      <c r="L168">
        <v>4309420.6140824053</v>
      </c>
      <c r="M168">
        <v>0</v>
      </c>
      <c r="N168" s="48">
        <v>2022</v>
      </c>
      <c r="O168" s="10">
        <v>4851600384</v>
      </c>
      <c r="P168">
        <v>2021</v>
      </c>
      <c r="Q168" s="98">
        <v>2022</v>
      </c>
      <c r="R168" s="12">
        <f t="shared" si="77"/>
        <v>38636874542.865547</v>
      </c>
      <c r="S168" s="12">
        <f t="shared" si="59"/>
        <v>0</v>
      </c>
      <c r="T168" s="10">
        <f t="shared" si="78"/>
        <v>93994.011017202065</v>
      </c>
      <c r="U168" s="12">
        <f t="shared" si="79"/>
        <v>22158776465.874397</v>
      </c>
      <c r="V168" s="12">
        <f t="shared" si="62"/>
        <v>376699199.91986477</v>
      </c>
      <c r="W168" s="10">
        <f t="shared" si="80"/>
        <v>270952.72624686698</v>
      </c>
      <c r="X168" s="12">
        <f t="shared" si="81"/>
        <v>13775397078.245178</v>
      </c>
      <c r="Y168" s="12">
        <f t="shared" si="65"/>
        <v>55101588.312980711</v>
      </c>
      <c r="Z168" s="10">
        <f t="shared" si="82"/>
        <v>514441.60661518318</v>
      </c>
      <c r="AA168" s="12">
        <f t="shared" si="83"/>
        <v>10116249847.067486</v>
      </c>
      <c r="AB168" s="12">
        <f t="shared" si="68"/>
        <v>141627497.85894483</v>
      </c>
      <c r="AC168" s="10">
        <f t="shared" si="84"/>
        <v>1392505.6399692099</v>
      </c>
      <c r="AD168" s="10">
        <f t="shared" si="85"/>
        <v>5976954215.2612028</v>
      </c>
      <c r="AE168" s="12">
        <f t="shared" si="71"/>
        <v>0</v>
      </c>
      <c r="AF168" s="10">
        <f t="shared" si="72"/>
        <v>573428286.09179032</v>
      </c>
      <c r="AG168" s="10">
        <f t="shared" si="86"/>
        <v>573428286.09179032</v>
      </c>
      <c r="AH168" s="52">
        <f t="shared" si="75"/>
        <v>0.11819363523485744</v>
      </c>
      <c r="AI168" s="10">
        <f t="shared" si="74"/>
        <v>555078580.93685305</v>
      </c>
      <c r="AJ168" s="52">
        <f t="shared" si="76"/>
        <v>0.11441143890734201</v>
      </c>
    </row>
    <row r="169" spans="1:36" x14ac:dyDescent="0.35">
      <c r="A169" t="s">
        <v>194</v>
      </c>
      <c r="B169">
        <v>31817748</v>
      </c>
      <c r="C169">
        <v>67127.763706952057</v>
      </c>
      <c r="D169">
        <v>238582.9053894984</v>
      </c>
      <c r="E169">
        <v>109854.3224942619</v>
      </c>
      <c r="F169">
        <v>387941.20513968542</v>
      </c>
      <c r="G169">
        <v>240260.13611532451</v>
      </c>
      <c r="H169">
        <v>1319985.3891700499</v>
      </c>
      <c r="I169">
        <v>394151.36945770052</v>
      </c>
      <c r="J169">
        <v>2324652.9478478101</v>
      </c>
      <c r="K169">
        <v>960236.21082806308</v>
      </c>
      <c r="L169">
        <v>9291877.8238872234</v>
      </c>
      <c r="M169">
        <v>0</v>
      </c>
      <c r="N169" s="48">
        <v>2022</v>
      </c>
      <c r="O169" s="10">
        <v>26726705152</v>
      </c>
      <c r="P169">
        <v>2022</v>
      </c>
      <c r="Q169" s="98">
        <v>2022</v>
      </c>
      <c r="R169" s="12">
        <f t="shared" si="77"/>
        <v>75268352743.349014</v>
      </c>
      <c r="S169" s="12">
        <f t="shared" si="59"/>
        <v>0</v>
      </c>
      <c r="T169" s="10">
        <f t="shared" si="78"/>
        <v>109854.3224942619</v>
      </c>
      <c r="U169" s="12">
        <f t="shared" si="79"/>
        <v>44240491770.588295</v>
      </c>
      <c r="V169" s="12">
        <f t="shared" si="62"/>
        <v>752088360.1000011</v>
      </c>
      <c r="W169" s="10">
        <f t="shared" si="80"/>
        <v>240260.13611532451</v>
      </c>
      <c r="X169" s="12">
        <f t="shared" si="81"/>
        <v>34354426010.931484</v>
      </c>
      <c r="Y169" s="12">
        <f t="shared" si="65"/>
        <v>137417704.04372594</v>
      </c>
      <c r="Z169" s="10">
        <f t="shared" si="82"/>
        <v>394151.36945770052</v>
      </c>
      <c r="AA169" s="12">
        <f t="shared" si="83"/>
        <v>30712106367.409374</v>
      </c>
      <c r="AB169" s="12">
        <f t="shared" si="68"/>
        <v>429969489.1437313</v>
      </c>
      <c r="AC169" s="10">
        <f t="shared" si="84"/>
        <v>960236.21082806308</v>
      </c>
      <c r="AD169" s="10">
        <f t="shared" si="85"/>
        <v>26509407327.062988</v>
      </c>
      <c r="AE169" s="12">
        <f t="shared" si="71"/>
        <v>0</v>
      </c>
      <c r="AF169" s="10">
        <f t="shared" si="72"/>
        <v>1319475553.2874584</v>
      </c>
      <c r="AG169" s="10">
        <f t="shared" si="86"/>
        <v>1319475553.2874584</v>
      </c>
      <c r="AH169" s="52">
        <f t="shared" si="75"/>
        <v>4.9369181340660692E-2</v>
      </c>
      <c r="AI169" s="10">
        <f t="shared" si="74"/>
        <v>1277252335.5822597</v>
      </c>
      <c r="AJ169" s="52">
        <f t="shared" si="76"/>
        <v>4.7789367537759544E-2</v>
      </c>
    </row>
    <row r="170" spans="1:36" x14ac:dyDescent="0.35">
      <c r="A170" t="s">
        <v>195</v>
      </c>
      <c r="B170">
        <v>7681064</v>
      </c>
      <c r="C170">
        <v>2849646.3713927302</v>
      </c>
      <c r="D170">
        <v>12395893.07021945</v>
      </c>
      <c r="E170">
        <v>5665281.033168586</v>
      </c>
      <c r="F170">
        <v>20658178.94271728</v>
      </c>
      <c r="G170">
        <v>18619600.259570811</v>
      </c>
      <c r="H170">
        <v>63888971.191891029</v>
      </c>
      <c r="I170">
        <v>36727666.671990633</v>
      </c>
      <c r="J170">
        <v>100787690.8299658</v>
      </c>
      <c r="K170">
        <v>97514585.222515211</v>
      </c>
      <c r="L170">
        <v>277876488.80882329</v>
      </c>
      <c r="M170">
        <v>0</v>
      </c>
      <c r="N170" s="48">
        <v>2022</v>
      </c>
      <c r="O170" s="10"/>
      <c r="Q170" s="98">
        <v>2022</v>
      </c>
      <c r="R170" s="12">
        <f t="shared" si="77"/>
        <v>951981168981.04089</v>
      </c>
      <c r="S170" s="12">
        <f t="shared" si="59"/>
        <v>0</v>
      </c>
      <c r="T170" s="10">
        <f t="shared" si="78"/>
        <v>5665281.033168586</v>
      </c>
      <c r="U170" s="12">
        <f t="shared" si="79"/>
        <v>575807041943.54871</v>
      </c>
      <c r="V170" s="12">
        <f t="shared" si="62"/>
        <v>9788719713.040329</v>
      </c>
      <c r="W170" s="10">
        <f t="shared" si="80"/>
        <v>18619600.259570811</v>
      </c>
      <c r="X170" s="12">
        <f t="shared" si="81"/>
        <v>347716935370.8913</v>
      </c>
      <c r="Y170" s="12">
        <f t="shared" si="65"/>
        <v>1390867741.4835653</v>
      </c>
      <c r="Z170" s="10">
        <f t="shared" si="82"/>
        <v>36727666.671990633</v>
      </c>
      <c r="AA170" s="12">
        <f t="shared" si="83"/>
        <v>246024572699.47668</v>
      </c>
      <c r="AB170" s="12">
        <f t="shared" si="68"/>
        <v>3444344017.7926741</v>
      </c>
      <c r="AC170" s="10">
        <f t="shared" si="84"/>
        <v>97514585.222515211</v>
      </c>
      <c r="AD170" s="10">
        <f t="shared" si="85"/>
        <v>138537132460.82617</v>
      </c>
      <c r="AE170" s="12">
        <f t="shared" si="71"/>
        <v>0</v>
      </c>
      <c r="AF170" s="10">
        <f t="shared" si="72"/>
        <v>14623931472.31657</v>
      </c>
      <c r="AG170" s="10">
        <f t="shared" si="86"/>
        <v>14623931472.31657</v>
      </c>
      <c r="AH170" s="52"/>
      <c r="AI170" s="10">
        <f t="shared" si="74"/>
        <v>14155965665.20244</v>
      </c>
      <c r="AJ170" s="52"/>
    </row>
    <row r="171" spans="1:36" x14ac:dyDescent="0.35">
      <c r="A171" t="s">
        <v>196</v>
      </c>
      <c r="B171">
        <v>51738196</v>
      </c>
      <c r="C171">
        <v>2953340.6323680822</v>
      </c>
      <c r="D171">
        <v>6732939.7246986786</v>
      </c>
      <c r="E171">
        <v>4278622.2003769781</v>
      </c>
      <c r="F171">
        <v>9026490.9167443961</v>
      </c>
      <c r="G171">
        <v>6930394.6275746832</v>
      </c>
      <c r="H171">
        <v>21472862.46714662</v>
      </c>
      <c r="I171">
        <v>10020613.06862315</v>
      </c>
      <c r="J171">
        <v>33326418.182051141</v>
      </c>
      <c r="K171">
        <v>20955000.868012249</v>
      </c>
      <c r="L171">
        <v>103884075.6107423</v>
      </c>
      <c r="M171">
        <v>0</v>
      </c>
      <c r="N171" s="48">
        <v>2022</v>
      </c>
      <c r="O171" s="10">
        <v>814043627520</v>
      </c>
      <c r="P171">
        <v>2022</v>
      </c>
      <c r="Q171" s="98">
        <v>2022</v>
      </c>
      <c r="R171" s="12">
        <f t="shared" si="77"/>
        <v>3482455405003.3428</v>
      </c>
      <c r="S171" s="12">
        <f t="shared" si="59"/>
        <v>0</v>
      </c>
      <c r="T171" s="10">
        <f t="shared" si="78"/>
        <v>4278622.2003769781</v>
      </c>
      <c r="U171" s="12">
        <f t="shared" si="79"/>
        <v>1228230811148.4294</v>
      </c>
      <c r="V171" s="12">
        <f t="shared" si="62"/>
        <v>20879923789.5233</v>
      </c>
      <c r="W171" s="10">
        <f t="shared" si="80"/>
        <v>6930394.6275746832</v>
      </c>
      <c r="X171" s="12">
        <f t="shared" si="81"/>
        <v>752401051407.46948</v>
      </c>
      <c r="Y171" s="12">
        <f t="shared" si="65"/>
        <v>3009604205.629878</v>
      </c>
      <c r="Z171" s="10">
        <f t="shared" si="82"/>
        <v>10020613.06862315</v>
      </c>
      <c r="AA171" s="12">
        <f t="shared" si="83"/>
        <v>602900156448.1698</v>
      </c>
      <c r="AB171" s="12">
        <f t="shared" si="68"/>
        <v>8440602190.2743788</v>
      </c>
      <c r="AC171" s="10">
        <f t="shared" si="84"/>
        <v>20955000.868012249</v>
      </c>
      <c r="AD171" s="10">
        <f t="shared" si="85"/>
        <v>429060072313.8017</v>
      </c>
      <c r="AE171" s="12">
        <f t="shared" si="71"/>
        <v>0</v>
      </c>
      <c r="AF171" s="10">
        <f t="shared" si="72"/>
        <v>32330130185.427559</v>
      </c>
      <c r="AG171" s="10">
        <f t="shared" si="86"/>
        <v>32330130185.427559</v>
      </c>
      <c r="AH171" s="52">
        <f t="shared" si="75"/>
        <v>3.9715476041403262E-2</v>
      </c>
      <c r="AI171" s="10">
        <f t="shared" si="74"/>
        <v>31295566019.493877</v>
      </c>
      <c r="AJ171" s="52">
        <f t="shared" si="76"/>
        <v>3.8444580808078353E-2</v>
      </c>
    </row>
    <row r="172" spans="1:36" x14ac:dyDescent="0.35">
      <c r="A172" t="s">
        <v>197</v>
      </c>
      <c r="B172">
        <v>251232704</v>
      </c>
      <c r="C172">
        <v>4889452</v>
      </c>
      <c r="D172">
        <v>18040056</v>
      </c>
      <c r="E172">
        <v>8566229</v>
      </c>
      <c r="F172">
        <v>29296754</v>
      </c>
      <c r="G172">
        <v>22920322</v>
      </c>
      <c r="H172">
        <v>92142312</v>
      </c>
      <c r="I172">
        <v>42455532</v>
      </c>
      <c r="J172">
        <v>151709440</v>
      </c>
      <c r="K172">
        <v>123830368</v>
      </c>
      <c r="L172">
        <v>475706016</v>
      </c>
      <c r="M172">
        <v>0</v>
      </c>
      <c r="N172" s="48">
        <v>2022</v>
      </c>
      <c r="O172" s="10">
        <v>3212193038336</v>
      </c>
      <c r="P172">
        <v>2022</v>
      </c>
      <c r="Q172" s="98">
        <v>2022</v>
      </c>
      <c r="R172" s="12">
        <f t="shared" si="77"/>
        <v>45317440566639.359</v>
      </c>
      <c r="S172" s="12">
        <f t="shared" si="59"/>
        <v>0</v>
      </c>
      <c r="T172" s="10">
        <f t="shared" si="78"/>
        <v>8566229</v>
      </c>
      <c r="U172" s="12">
        <f t="shared" si="79"/>
        <v>26040929255448</v>
      </c>
      <c r="V172" s="12">
        <f t="shared" si="62"/>
        <v>442695797342.61603</v>
      </c>
      <c r="W172" s="10">
        <f t="shared" si="80"/>
        <v>22920322</v>
      </c>
      <c r="X172" s="12">
        <f t="shared" si="81"/>
        <v>17390827723960.959</v>
      </c>
      <c r="Y172" s="12">
        <f t="shared" si="65"/>
        <v>69563310895.843842</v>
      </c>
      <c r="Z172" s="10">
        <f t="shared" si="82"/>
        <v>42455532</v>
      </c>
      <c r="AA172" s="12">
        <f t="shared" si="83"/>
        <v>13724077364703.615</v>
      </c>
      <c r="AB172" s="12">
        <f t="shared" si="68"/>
        <v>192137083105.85065</v>
      </c>
      <c r="AC172" s="10">
        <f t="shared" si="84"/>
        <v>123830368</v>
      </c>
      <c r="AD172" s="10">
        <f t="shared" si="85"/>
        <v>8840267051879.2188</v>
      </c>
      <c r="AE172" s="12">
        <f t="shared" si="71"/>
        <v>0</v>
      </c>
      <c r="AF172" s="10">
        <f t="shared" si="72"/>
        <v>704396191344.31055</v>
      </c>
      <c r="AG172" s="10">
        <f t="shared" si="86"/>
        <v>704396191344.31055</v>
      </c>
      <c r="AH172" s="52">
        <f t="shared" si="75"/>
        <v>0.21928825040639718</v>
      </c>
      <c r="AI172" s="10">
        <f t="shared" si="74"/>
        <v>681855513221.2926</v>
      </c>
      <c r="AJ172" s="52">
        <f t="shared" si="76"/>
        <v>0.21227102639339246</v>
      </c>
    </row>
    <row r="173" spans="1:36" x14ac:dyDescent="0.35">
      <c r="A173" t="s">
        <v>198</v>
      </c>
      <c r="B173">
        <v>2528219</v>
      </c>
      <c r="C173">
        <v>1024046.646819273</v>
      </c>
      <c r="D173">
        <v>3222399.6802594932</v>
      </c>
      <c r="E173">
        <v>1753538.7775677601</v>
      </c>
      <c r="F173">
        <v>5062236.7008377472</v>
      </c>
      <c r="G173">
        <v>4228991.6483803215</v>
      </c>
      <c r="H173">
        <v>14928033.00196428</v>
      </c>
      <c r="I173">
        <v>7347165.5507592503</v>
      </c>
      <c r="J173">
        <v>24159642.028395351</v>
      </c>
      <c r="K173">
        <v>19186834.3117381</v>
      </c>
      <c r="L173">
        <v>75773891.262586594</v>
      </c>
      <c r="M173">
        <v>625201536</v>
      </c>
      <c r="N173" s="48">
        <v>2022</v>
      </c>
      <c r="O173" s="10">
        <v>13083889664</v>
      </c>
      <c r="P173">
        <v>2022</v>
      </c>
      <c r="Q173" s="98">
        <v>2022</v>
      </c>
      <c r="R173" s="12">
        <f t="shared" si="77"/>
        <v>81418200384.079758</v>
      </c>
      <c r="S173" s="12">
        <f t="shared" si="59"/>
        <v>0</v>
      </c>
      <c r="T173" s="10">
        <f t="shared" si="78"/>
        <v>1753538.7775677601</v>
      </c>
      <c r="U173" s="12">
        <f t="shared" si="79"/>
        <v>41825564774.35862</v>
      </c>
      <c r="V173" s="12">
        <f t="shared" si="62"/>
        <v>711034601.16409659</v>
      </c>
      <c r="W173" s="10">
        <f t="shared" si="80"/>
        <v>4228991.6483803215</v>
      </c>
      <c r="X173" s="12">
        <f t="shared" si="81"/>
        <v>27049519631.916679</v>
      </c>
      <c r="Y173" s="12">
        <f t="shared" si="65"/>
        <v>108198078.52766672</v>
      </c>
      <c r="Z173" s="10">
        <f t="shared" si="82"/>
        <v>7347165.5507592503</v>
      </c>
      <c r="AA173" s="12">
        <f t="shared" si="83"/>
        <v>21252811233.90633</v>
      </c>
      <c r="AB173" s="12">
        <f t="shared" si="68"/>
        <v>297539357.27468866</v>
      </c>
      <c r="AC173" s="10">
        <f t="shared" si="84"/>
        <v>19186834.3117381</v>
      </c>
      <c r="AD173" s="10">
        <f t="shared" si="85"/>
        <v>14306447253.721722</v>
      </c>
      <c r="AE173" s="12">
        <f t="shared" si="71"/>
        <v>0</v>
      </c>
      <c r="AF173" s="10">
        <f t="shared" si="72"/>
        <v>1116772036.9664519</v>
      </c>
      <c r="AG173" s="10">
        <f t="shared" si="86"/>
        <v>491570500.96645188</v>
      </c>
      <c r="AH173" s="52">
        <f t="shared" si="75"/>
        <v>3.7570670006412239E-2</v>
      </c>
      <c r="AI173" s="10">
        <f t="shared" si="74"/>
        <v>475840244.93552542</v>
      </c>
      <c r="AJ173" s="52">
        <f t="shared" si="76"/>
        <v>3.6368408566207044E-2</v>
      </c>
    </row>
    <row r="174" spans="1:36" x14ac:dyDescent="0.35">
      <c r="A174" t="s">
        <v>199</v>
      </c>
      <c r="B174">
        <v>21541284</v>
      </c>
      <c r="C174">
        <v>91192.776337644915</v>
      </c>
      <c r="D174">
        <v>266384.18658661732</v>
      </c>
      <c r="E174">
        <v>153952.33121160229</v>
      </c>
      <c r="F174">
        <v>409812.70480254118</v>
      </c>
      <c r="G174">
        <v>361628.41657385818</v>
      </c>
      <c r="H174">
        <v>1153967.5738740801</v>
      </c>
      <c r="I174">
        <v>618927.94298968359</v>
      </c>
      <c r="J174">
        <v>1823029.2483962791</v>
      </c>
      <c r="K174">
        <v>1606166.3242984391</v>
      </c>
      <c r="L174">
        <v>5360625.2392045753</v>
      </c>
      <c r="M174">
        <v>0</v>
      </c>
      <c r="N174" s="48">
        <v>2022</v>
      </c>
      <c r="O174" s="10"/>
      <c r="Q174" s="98">
        <v>2022</v>
      </c>
      <c r="R174" s="12">
        <f t="shared" si="77"/>
        <v>56947009401.233139</v>
      </c>
      <c r="S174" s="12">
        <f t="shared" si="59"/>
        <v>0</v>
      </c>
      <c r="T174" s="10">
        <f t="shared" si="78"/>
        <v>153952.33121160229</v>
      </c>
      <c r="U174" s="12">
        <f t="shared" si="79"/>
        <v>27557804859.342571</v>
      </c>
      <c r="V174" s="12">
        <f t="shared" si="62"/>
        <v>468482682.60882372</v>
      </c>
      <c r="W174" s="10">
        <f t="shared" si="80"/>
        <v>361628.41657385818</v>
      </c>
      <c r="X174" s="12">
        <f t="shared" si="81"/>
        <v>17068002811.724754</v>
      </c>
      <c r="Y174" s="12">
        <f t="shared" si="65"/>
        <v>68272011.246899024</v>
      </c>
      <c r="Z174" s="10">
        <f t="shared" si="82"/>
        <v>618927.94298968359</v>
      </c>
      <c r="AA174" s="12">
        <f t="shared" si="83"/>
        <v>12968944092.267105</v>
      </c>
      <c r="AB174" s="12">
        <f t="shared" si="68"/>
        <v>181565217.29173949</v>
      </c>
      <c r="AC174" s="10">
        <f t="shared" si="84"/>
        <v>1606166.3242984391</v>
      </c>
      <c r="AD174" s="10">
        <f t="shared" si="85"/>
        <v>8087586575.2324915</v>
      </c>
      <c r="AE174" s="12">
        <f t="shared" si="71"/>
        <v>0</v>
      </c>
      <c r="AF174" s="10">
        <f t="shared" si="72"/>
        <v>718319911.14746225</v>
      </c>
      <c r="AG174" s="10">
        <f t="shared" si="86"/>
        <v>718319911.14746225</v>
      </c>
      <c r="AH174" s="52"/>
      <c r="AI174" s="10">
        <f t="shared" si="74"/>
        <v>695333673.9907434</v>
      </c>
      <c r="AJ174" s="52"/>
    </row>
    <row r="175" spans="1:36" x14ac:dyDescent="0.35">
      <c r="A175" t="s">
        <v>200</v>
      </c>
      <c r="B175">
        <v>17803402</v>
      </c>
      <c r="C175">
        <v>7962050.6274565263</v>
      </c>
      <c r="D175">
        <v>26610441.492108889</v>
      </c>
      <c r="E175">
        <v>13771957.10573592</v>
      </c>
      <c r="F175">
        <v>42380448.787509769</v>
      </c>
      <c r="G175">
        <v>33654941.838687949</v>
      </c>
      <c r="H175">
        <v>129890476.2553594</v>
      </c>
      <c r="I175">
        <v>59781806.989454858</v>
      </c>
      <c r="J175">
        <v>213726822.5085474</v>
      </c>
      <c r="K175">
        <v>160303799.34465921</v>
      </c>
      <c r="L175">
        <v>700201019.23147392</v>
      </c>
      <c r="M175">
        <v>0</v>
      </c>
      <c r="N175" s="48">
        <v>2017</v>
      </c>
      <c r="O175" s="10">
        <v>216086396928</v>
      </c>
      <c r="P175">
        <v>2015</v>
      </c>
      <c r="Q175" s="98">
        <v>2020</v>
      </c>
      <c r="R175" s="12"/>
      <c r="S175" s="12"/>
      <c r="T175" s="10"/>
      <c r="U175" s="12"/>
      <c r="V175" s="12"/>
      <c r="W175" s="10"/>
      <c r="X175" s="12"/>
      <c r="Y175" s="12"/>
      <c r="Z175" s="10"/>
      <c r="AA175" s="12"/>
      <c r="AB175" s="12"/>
      <c r="AC175" s="10"/>
      <c r="AD175" s="10"/>
      <c r="AE175" s="12"/>
      <c r="AF175" s="10"/>
      <c r="AG175" s="10"/>
      <c r="AH175" s="52"/>
      <c r="AI175" s="10"/>
      <c r="AJ175" s="52"/>
    </row>
    <row r="176" spans="1:36" x14ac:dyDescent="0.35">
      <c r="A176" t="s">
        <v>202</v>
      </c>
      <c r="B176">
        <v>69226552</v>
      </c>
      <c r="C176">
        <v>126612.4879397668</v>
      </c>
      <c r="D176">
        <v>391332.38699960301</v>
      </c>
      <c r="E176">
        <v>212496.07892154311</v>
      </c>
      <c r="F176">
        <v>612375.84625210217</v>
      </c>
      <c r="G176">
        <v>483838.72804221092</v>
      </c>
      <c r="H176">
        <v>1841282.9492232089</v>
      </c>
      <c r="I176">
        <v>816224.08630405483</v>
      </c>
      <c r="J176">
        <v>3038418.884276012</v>
      </c>
      <c r="K176">
        <v>2066329.437024392</v>
      </c>
      <c r="L176">
        <v>10265290.1620833</v>
      </c>
      <c r="M176">
        <v>0</v>
      </c>
      <c r="N176" s="48">
        <v>2022</v>
      </c>
      <c r="O176" s="10">
        <v>55494742016</v>
      </c>
      <c r="P176">
        <v>2022</v>
      </c>
      <c r="Q176" s="98">
        <v>2022</v>
      </c>
      <c r="R176" s="12">
        <f t="shared" si="77"/>
        <v>269506157497.68143</v>
      </c>
      <c r="S176" s="12">
        <f t="shared" si="59"/>
        <v>0</v>
      </c>
      <c r="T176" s="10">
        <f t="shared" si="78"/>
        <v>212496.07892154311</v>
      </c>
      <c r="U176" s="12">
        <f t="shared" si="79"/>
        <v>138411487534.28424</v>
      </c>
      <c r="V176" s="12">
        <f t="shared" si="62"/>
        <v>2352995288.0828323</v>
      </c>
      <c r="W176" s="10">
        <f t="shared" si="80"/>
        <v>483838.72804221092</v>
      </c>
      <c r="X176" s="12">
        <f t="shared" si="81"/>
        <v>93971182964.685852</v>
      </c>
      <c r="Y176" s="12">
        <f t="shared" si="65"/>
        <v>375884731.85874343</v>
      </c>
      <c r="Z176" s="10">
        <f t="shared" si="82"/>
        <v>816224.08630405483</v>
      </c>
      <c r="AA176" s="12">
        <f t="shared" si="83"/>
        <v>76917441867.96759</v>
      </c>
      <c r="AB176" s="12">
        <f t="shared" si="68"/>
        <v>1076844186.1515465</v>
      </c>
      <c r="AC176" s="10">
        <f t="shared" si="84"/>
        <v>2066329.437024392</v>
      </c>
      <c r="AD176" s="10">
        <f t="shared" si="85"/>
        <v>56758578097.92482</v>
      </c>
      <c r="AE176" s="12">
        <f t="shared" si="71"/>
        <v>0</v>
      </c>
      <c r="AF176" s="10">
        <f t="shared" si="72"/>
        <v>3805724206.0931225</v>
      </c>
      <c r="AG176" s="10">
        <f t="shared" si="86"/>
        <v>3805724206.0931225</v>
      </c>
      <c r="AH176" s="52">
        <f t="shared" si="75"/>
        <v>6.8578104300329443E-2</v>
      </c>
      <c r="AI176" s="10">
        <f t="shared" si="74"/>
        <v>3683941031.4981422</v>
      </c>
      <c r="AJ176" s="52">
        <f t="shared" si="76"/>
        <v>6.638360496271889E-2</v>
      </c>
    </row>
    <row r="177" spans="1:36" x14ac:dyDescent="0.35">
      <c r="A177" t="s">
        <v>203</v>
      </c>
      <c r="B177">
        <v>16738705</v>
      </c>
      <c r="C177">
        <v>8059.2491108749618</v>
      </c>
      <c r="D177">
        <v>26302.523978140562</v>
      </c>
      <c r="E177">
        <v>14172.844704384641</v>
      </c>
      <c r="F177">
        <v>41533.456439690883</v>
      </c>
      <c r="G177">
        <v>35944.18576714809</v>
      </c>
      <c r="H177">
        <v>121828.998200649</v>
      </c>
      <c r="I177">
        <v>64868.89010443673</v>
      </c>
      <c r="J177">
        <v>194073.4560255344</v>
      </c>
      <c r="K177">
        <v>171059.58522944531</v>
      </c>
      <c r="L177">
        <v>569600.23066703067</v>
      </c>
      <c r="M177">
        <v>657.56304931640625</v>
      </c>
      <c r="N177" s="48">
        <v>2022</v>
      </c>
      <c r="O177" s="10"/>
      <c r="Q177" s="98">
        <v>2022</v>
      </c>
      <c r="R177" s="12">
        <f t="shared" si="77"/>
        <v>4064245281.1552134</v>
      </c>
      <c r="S177" s="12">
        <f t="shared" si="59"/>
        <v>0</v>
      </c>
      <c r="T177" s="10">
        <f t="shared" si="78"/>
        <v>14172.844704384641</v>
      </c>
      <c r="U177" s="12">
        <f t="shared" si="79"/>
        <v>2289906042.2841468</v>
      </c>
      <c r="V177" s="12">
        <f t="shared" si="62"/>
        <v>38928402.718830496</v>
      </c>
      <c r="W177" s="10">
        <f t="shared" si="80"/>
        <v>35944.18576714809</v>
      </c>
      <c r="X177" s="12">
        <f t="shared" si="81"/>
        <v>1437600539.3047042</v>
      </c>
      <c r="Y177" s="12">
        <f t="shared" si="65"/>
        <v>5750402.1572188167</v>
      </c>
      <c r="Z177" s="10">
        <f t="shared" si="82"/>
        <v>64868.89010443673</v>
      </c>
      <c r="AA177" s="12">
        <f t="shared" si="83"/>
        <v>1081358556.8031538</v>
      </c>
      <c r="AB177" s="12">
        <f t="shared" si="68"/>
        <v>15139019.795244155</v>
      </c>
      <c r="AC177" s="10">
        <f t="shared" si="84"/>
        <v>171059.58522944531</v>
      </c>
      <c r="AD177" s="10">
        <f t="shared" si="85"/>
        <v>667105429.44893372</v>
      </c>
      <c r="AE177" s="12">
        <f t="shared" si="71"/>
        <v>0</v>
      </c>
      <c r="AF177" s="10">
        <f t="shared" si="72"/>
        <v>59817824.671293467</v>
      </c>
      <c r="AG177" s="10">
        <f t="shared" si="86"/>
        <v>59817167.108244151</v>
      </c>
      <c r="AH177" s="52"/>
      <c r="AI177" s="10">
        <f t="shared" si="74"/>
        <v>57903017.760780334</v>
      </c>
      <c r="AJ177" s="52"/>
    </row>
    <row r="178" spans="1:36" x14ac:dyDescent="0.35">
      <c r="A178" t="s">
        <v>204</v>
      </c>
      <c r="B178">
        <v>9205022</v>
      </c>
      <c r="C178">
        <v>48908.683630427629</v>
      </c>
      <c r="D178">
        <v>220781.8548020382</v>
      </c>
      <c r="E178">
        <v>99045.493325459596</v>
      </c>
      <c r="F178">
        <v>369968.58584237669</v>
      </c>
      <c r="G178">
        <v>339122.17302515468</v>
      </c>
      <c r="H178">
        <v>1146608.698913997</v>
      </c>
      <c r="I178">
        <v>669758.54785597161</v>
      </c>
      <c r="J178">
        <v>1801747.9326044959</v>
      </c>
      <c r="K178">
        <v>1771099.068512711</v>
      </c>
      <c r="L178">
        <v>4905272.5344839403</v>
      </c>
      <c r="M178">
        <v>0</v>
      </c>
      <c r="N178" s="48">
        <v>2022</v>
      </c>
      <c r="O178" s="10"/>
      <c r="Q178" s="98">
        <v>2022</v>
      </c>
      <c r="R178" s="12">
        <f t="shared" si="77"/>
        <v>20136892761.695675</v>
      </c>
      <c r="S178" s="12">
        <f t="shared" si="59"/>
        <v>0</v>
      </c>
      <c r="T178" s="10">
        <f t="shared" si="78"/>
        <v>99045.493325459596</v>
      </c>
      <c r="U178" s="12">
        <f t="shared" si="79"/>
        <v>12469265134.631287</v>
      </c>
      <c r="V178" s="12">
        <f t="shared" si="62"/>
        <v>211977507.28873187</v>
      </c>
      <c r="W178" s="10">
        <f t="shared" si="80"/>
        <v>339122.17302515468</v>
      </c>
      <c r="X178" s="12">
        <f t="shared" si="81"/>
        <v>7432931235.5103636</v>
      </c>
      <c r="Y178" s="12">
        <f t="shared" si="65"/>
        <v>29731724.942041457</v>
      </c>
      <c r="Z178" s="10">
        <f t="shared" si="82"/>
        <v>669758.54785597161</v>
      </c>
      <c r="AA178" s="12">
        <f t="shared" si="83"/>
        <v>5209993595.1883154</v>
      </c>
      <c r="AB178" s="12">
        <f t="shared" si="68"/>
        <v>72939910.332636431</v>
      </c>
      <c r="AC178" s="10">
        <f t="shared" si="84"/>
        <v>1771099.068512711</v>
      </c>
      <c r="AD178" s="10">
        <f t="shared" si="85"/>
        <v>2885013570.6081419</v>
      </c>
      <c r="AE178" s="12">
        <f t="shared" si="71"/>
        <v>0</v>
      </c>
      <c r="AF178" s="10">
        <f t="shared" si="72"/>
        <v>314649142.56340975</v>
      </c>
      <c r="AG178" s="10">
        <f t="shared" si="86"/>
        <v>314649142.56340975</v>
      </c>
      <c r="AH178" s="52"/>
      <c r="AI178" s="10">
        <f t="shared" si="74"/>
        <v>304580370.00138062</v>
      </c>
      <c r="AJ178" s="52"/>
    </row>
    <row r="179" spans="1:36" x14ac:dyDescent="0.35">
      <c r="A179" t="s">
        <v>205</v>
      </c>
      <c r="B179">
        <v>7890014</v>
      </c>
      <c r="C179">
        <v>16414.926576128961</v>
      </c>
      <c r="D179">
        <v>64348.596665562553</v>
      </c>
      <c r="E179">
        <v>31118.977586397261</v>
      </c>
      <c r="F179">
        <v>105392.76140002209</v>
      </c>
      <c r="G179">
        <v>92668.247764160318</v>
      </c>
      <c r="H179">
        <v>322266.53417246329</v>
      </c>
      <c r="I179">
        <v>178076.5198189246</v>
      </c>
      <c r="J179">
        <v>512445.71050016559</v>
      </c>
      <c r="K179">
        <v>477179.28673953848</v>
      </c>
      <c r="L179">
        <v>1459186.856575025</v>
      </c>
      <c r="M179">
        <v>0</v>
      </c>
      <c r="N179" s="48">
        <v>2022</v>
      </c>
      <c r="O179" s="10"/>
      <c r="Q179" s="98">
        <v>2022</v>
      </c>
      <c r="R179" s="12">
        <f t="shared" si="77"/>
        <v>4917577202.6364183</v>
      </c>
      <c r="S179" s="12">
        <f t="shared" si="59"/>
        <v>0</v>
      </c>
      <c r="T179" s="10">
        <f t="shared" si="78"/>
        <v>31118.977586397261</v>
      </c>
      <c r="U179" s="12">
        <f t="shared" si="79"/>
        <v>2930105970.6123667</v>
      </c>
      <c r="V179" s="12">
        <f t="shared" si="62"/>
        <v>49811801.500410236</v>
      </c>
      <c r="W179" s="10">
        <f t="shared" si="80"/>
        <v>92668.247764160318</v>
      </c>
      <c r="X179" s="12">
        <f t="shared" si="81"/>
        <v>1811533694.1375201</v>
      </c>
      <c r="Y179" s="12">
        <f t="shared" si="65"/>
        <v>7246134.7765500806</v>
      </c>
      <c r="Z179" s="10">
        <f t="shared" si="82"/>
        <v>178076.5198189246</v>
      </c>
      <c r="AA179" s="12">
        <f t="shared" si="83"/>
        <v>1319088797.8218305</v>
      </c>
      <c r="AB179" s="12">
        <f t="shared" si="68"/>
        <v>18467243.16950563</v>
      </c>
      <c r="AC179" s="10">
        <f t="shared" si="84"/>
        <v>477179.28673953848</v>
      </c>
      <c r="AD179" s="10">
        <f t="shared" si="85"/>
        <v>774805347.41079664</v>
      </c>
      <c r="AE179" s="12">
        <f t="shared" si="71"/>
        <v>0</v>
      </c>
      <c r="AF179" s="10">
        <f t="shared" si="72"/>
        <v>75525179.446465939</v>
      </c>
      <c r="AG179" s="10">
        <f t="shared" si="86"/>
        <v>75525179.446465939</v>
      </c>
      <c r="AH179" s="52"/>
      <c r="AI179" s="10">
        <f t="shared" si="74"/>
        <v>73108373.704179034</v>
      </c>
      <c r="AJ179" s="52"/>
    </row>
    <row r="180" spans="1:36" x14ac:dyDescent="0.35">
      <c r="N180"/>
      <c r="Q180"/>
      <c r="AF180" s="10"/>
      <c r="AG180" s="10"/>
      <c r="AH180" s="52"/>
      <c r="AI180" s="10"/>
      <c r="AJ180" s="52"/>
    </row>
    <row r="181" spans="1:36" x14ac:dyDescent="0.35">
      <c r="Q181" s="11"/>
      <c r="R181" s="12"/>
      <c r="S181" s="12"/>
      <c r="T181" s="10"/>
      <c r="U181" s="12"/>
      <c r="V181" s="12"/>
      <c r="W181" s="10"/>
      <c r="X181" s="12"/>
      <c r="Y181" s="12"/>
      <c r="Z181" s="10"/>
      <c r="AA181" s="12"/>
      <c r="AB181" s="12"/>
      <c r="AC181" s="10"/>
      <c r="AD181" s="10"/>
      <c r="AE181" s="12"/>
      <c r="AF181" s="10"/>
    </row>
    <row r="182" spans="1:36" x14ac:dyDescent="0.35">
      <c r="Q182" s="11"/>
      <c r="R182" s="12"/>
      <c r="S182" s="12"/>
      <c r="T182" s="10"/>
      <c r="U182" s="12"/>
      <c r="V182" s="12"/>
      <c r="W182" s="10"/>
      <c r="X182" s="12"/>
      <c r="Y182" s="12"/>
      <c r="Z182" s="10"/>
      <c r="AA182" s="12"/>
      <c r="AB182" s="12"/>
      <c r="AC182" s="10"/>
      <c r="AD182" s="10"/>
      <c r="AE182" s="12"/>
      <c r="AF182" s="10"/>
    </row>
    <row r="183" spans="1:36" x14ac:dyDescent="0.35">
      <c r="Q183" s="11"/>
      <c r="R183" s="12"/>
      <c r="S183" s="12"/>
      <c r="T183" s="10"/>
      <c r="U183" s="12"/>
      <c r="V183" s="12"/>
      <c r="W183" s="10"/>
      <c r="X183" s="12"/>
      <c r="Y183" s="12"/>
      <c r="Z183" s="10"/>
      <c r="AA183" s="12"/>
      <c r="AB183" s="12"/>
      <c r="AC183" s="10"/>
      <c r="AD183" s="10"/>
      <c r="AE183" s="12"/>
      <c r="AF183" s="10"/>
    </row>
    <row r="184" spans="1:36" x14ac:dyDescent="0.35">
      <c r="Q184" s="11"/>
      <c r="R184" s="12"/>
      <c r="S184" s="12"/>
      <c r="T184" s="10"/>
      <c r="U184" s="12"/>
      <c r="V184" s="12"/>
      <c r="W184" s="10"/>
      <c r="X184" s="12"/>
      <c r="Y184" s="12"/>
      <c r="Z184" s="10"/>
      <c r="AA184" s="12"/>
      <c r="AB184" s="12"/>
      <c r="AC184" s="10"/>
      <c r="AD184" s="10"/>
      <c r="AE184" s="12"/>
      <c r="AF184" s="10"/>
    </row>
    <row r="185" spans="1:36" x14ac:dyDescent="0.35">
      <c r="Q185" s="11"/>
      <c r="R185" s="12"/>
      <c r="S185" s="12"/>
      <c r="T185" s="10"/>
      <c r="U185" s="12"/>
      <c r="V185" s="12"/>
      <c r="W185" s="10"/>
      <c r="X185" s="12"/>
      <c r="Y185" s="12"/>
      <c r="Z185" s="10"/>
      <c r="AA185" s="12"/>
      <c r="AB185" s="12"/>
      <c r="AC185" s="10"/>
      <c r="AD185" s="10"/>
      <c r="AE185" s="12"/>
      <c r="AF185" s="10"/>
    </row>
    <row r="186" spans="1:36" x14ac:dyDescent="0.35">
      <c r="Q186" s="11"/>
      <c r="R186" s="12"/>
      <c r="S186" s="12"/>
      <c r="T186" s="10"/>
      <c r="U186" s="12"/>
      <c r="V186" s="12"/>
      <c r="W186" s="10"/>
      <c r="X186" s="12"/>
      <c r="Y186" s="12"/>
      <c r="Z186" s="10"/>
      <c r="AA186" s="12"/>
      <c r="AB186" s="12"/>
      <c r="AC186" s="10"/>
      <c r="AD186" s="10"/>
      <c r="AE186" s="12"/>
      <c r="AF186" s="10"/>
    </row>
    <row r="187" spans="1:36" x14ac:dyDescent="0.35">
      <c r="Q187" s="11"/>
      <c r="R187" s="12"/>
      <c r="S187" s="12"/>
      <c r="T187" s="10"/>
      <c r="U187" s="12"/>
      <c r="V187" s="12"/>
      <c r="W187" s="10"/>
      <c r="X187" s="12"/>
      <c r="Y187" s="12"/>
      <c r="Z187" s="10"/>
      <c r="AA187" s="12"/>
      <c r="AB187" s="12"/>
      <c r="AC187" s="10"/>
      <c r="AD187" s="10"/>
      <c r="AE187" s="12"/>
      <c r="AF187" s="10"/>
    </row>
    <row r="188" spans="1:36" x14ac:dyDescent="0.35">
      <c r="Q188" s="11"/>
      <c r="R188" s="12"/>
      <c r="S188" s="12"/>
      <c r="T188" s="10"/>
      <c r="U188" s="12"/>
      <c r="V188" s="12"/>
      <c r="W188" s="10"/>
      <c r="X188" s="12"/>
      <c r="Y188" s="12"/>
      <c r="Z188" s="10"/>
      <c r="AA188" s="12"/>
      <c r="AB188" s="12"/>
      <c r="AC188" s="10"/>
      <c r="AD188" s="10"/>
      <c r="AE188" s="12"/>
      <c r="AF188" s="10"/>
    </row>
    <row r="189" spans="1:36" x14ac:dyDescent="0.35">
      <c r="Q189" s="11"/>
      <c r="R189" s="12"/>
      <c r="S189" s="12"/>
      <c r="T189" s="10"/>
      <c r="U189" s="12"/>
      <c r="V189" s="12"/>
      <c r="W189" s="10"/>
      <c r="X189" s="12"/>
      <c r="Y189" s="12"/>
      <c r="Z189" s="10"/>
      <c r="AA189" s="12"/>
      <c r="AB189" s="12"/>
      <c r="AC189" s="10"/>
      <c r="AD189" s="10"/>
      <c r="AE189" s="12"/>
      <c r="AF189" s="10"/>
    </row>
    <row r="190" spans="1:36" x14ac:dyDescent="0.35">
      <c r="Q190" s="11"/>
      <c r="R190" s="12"/>
      <c r="S190" s="12"/>
      <c r="T190" s="10"/>
      <c r="U190" s="12"/>
      <c r="V190" s="12"/>
      <c r="W190" s="10"/>
      <c r="X190" s="12"/>
      <c r="Y190" s="12"/>
      <c r="Z190" s="10"/>
      <c r="AA190" s="12"/>
      <c r="AB190" s="12"/>
      <c r="AC190" s="10"/>
      <c r="AD190" s="10"/>
      <c r="AE190" s="12"/>
      <c r="AF190" s="10"/>
    </row>
    <row r="191" spans="1:36" x14ac:dyDescent="0.35">
      <c r="Q191" s="11"/>
      <c r="R191" s="12"/>
      <c r="S191" s="12"/>
      <c r="T191" s="10"/>
      <c r="U191" s="12"/>
      <c r="V191" s="12"/>
      <c r="W191" s="10"/>
      <c r="X191" s="12"/>
      <c r="Y191" s="12"/>
      <c r="Z191" s="10"/>
      <c r="AA191" s="12"/>
      <c r="AB191" s="12"/>
      <c r="AC191" s="10"/>
      <c r="AD191" s="10"/>
      <c r="AE191" s="12"/>
      <c r="AF191" s="10"/>
    </row>
    <row r="192" spans="1:36" x14ac:dyDescent="0.35">
      <c r="Q192" s="11"/>
      <c r="R192" s="12"/>
      <c r="S192" s="12"/>
      <c r="T192" s="10"/>
      <c r="U192" s="12"/>
      <c r="V192" s="12"/>
      <c r="W192" s="10"/>
      <c r="X192" s="12"/>
      <c r="Y192" s="12"/>
      <c r="Z192" s="10"/>
      <c r="AA192" s="12"/>
      <c r="AB192" s="12"/>
      <c r="AC192" s="10"/>
      <c r="AD192" s="10"/>
      <c r="AE192" s="12"/>
      <c r="AF192" s="10"/>
    </row>
    <row r="193" spans="17:32" x14ac:dyDescent="0.35">
      <c r="Q193" s="11"/>
      <c r="R193" s="12"/>
      <c r="S193" s="12"/>
      <c r="T193" s="10"/>
      <c r="U193" s="12"/>
      <c r="V193" s="12"/>
      <c r="W193" s="10"/>
      <c r="X193" s="12"/>
      <c r="Y193" s="12"/>
      <c r="Z193" s="10"/>
      <c r="AA193" s="12"/>
      <c r="AB193" s="12"/>
      <c r="AC193" s="10"/>
      <c r="AD193" s="10"/>
      <c r="AE193" s="12"/>
      <c r="AF193" s="10"/>
    </row>
    <row r="194" spans="17:32" x14ac:dyDescent="0.35">
      <c r="Q194" s="11"/>
      <c r="R194" s="12"/>
      <c r="S194" s="12"/>
      <c r="T194" s="10"/>
      <c r="U194" s="12"/>
      <c r="V194" s="12"/>
      <c r="W194" s="10"/>
      <c r="X194" s="12"/>
      <c r="Y194" s="12"/>
      <c r="Z194" s="10"/>
      <c r="AA194" s="12"/>
      <c r="AB194" s="12"/>
      <c r="AC194" s="10"/>
      <c r="AD194" s="10"/>
      <c r="AE194" s="12"/>
      <c r="AF194" s="10"/>
    </row>
    <row r="195" spans="17:32" x14ac:dyDescent="0.35">
      <c r="Q195" s="11"/>
      <c r="R195" s="12"/>
      <c r="S195" s="12"/>
      <c r="T195" s="10"/>
      <c r="U195" s="12"/>
      <c r="V195" s="12"/>
      <c r="W195" s="10"/>
      <c r="X195" s="12"/>
      <c r="Y195" s="12"/>
      <c r="Z195" s="10"/>
      <c r="AA195" s="12"/>
      <c r="AB195" s="12"/>
      <c r="AC195" s="10"/>
      <c r="AD195" s="10"/>
      <c r="AE195" s="12"/>
      <c r="AF195" s="10"/>
    </row>
    <row r="196" spans="17:32" x14ac:dyDescent="0.35">
      <c r="Q196" s="11"/>
      <c r="R196" s="12"/>
      <c r="S196" s="12"/>
      <c r="T196" s="10"/>
      <c r="U196" s="12"/>
      <c r="V196" s="12"/>
      <c r="W196" s="10"/>
      <c r="X196" s="12"/>
      <c r="Y196" s="12"/>
      <c r="Z196" s="10"/>
      <c r="AA196" s="12"/>
      <c r="AB196" s="12"/>
      <c r="AC196" s="10"/>
      <c r="AD196" s="10"/>
      <c r="AE196" s="12"/>
      <c r="AF196" s="10"/>
    </row>
    <row r="197" spans="17:32" x14ac:dyDescent="0.35">
      <c r="Q197" s="11"/>
      <c r="R197" s="12"/>
      <c r="S197" s="12"/>
      <c r="T197" s="10"/>
      <c r="U197" s="12"/>
      <c r="V197" s="12"/>
      <c r="W197" s="10"/>
      <c r="X197" s="12"/>
      <c r="Y197" s="12"/>
      <c r="Z197" s="10"/>
      <c r="AA197" s="12"/>
      <c r="AB197" s="12"/>
      <c r="AC197" s="10"/>
      <c r="AD197" s="10"/>
      <c r="AE197" s="12"/>
      <c r="AF197" s="10"/>
    </row>
    <row r="198" spans="17:32" x14ac:dyDescent="0.35">
      <c r="Q198" s="11"/>
      <c r="R198" s="12"/>
      <c r="S198" s="12"/>
      <c r="T198" s="10"/>
      <c r="U198" s="12"/>
      <c r="V198" s="12"/>
      <c r="W198" s="10"/>
      <c r="X198" s="12"/>
      <c r="Y198" s="12"/>
      <c r="Z198" s="10"/>
      <c r="AA198" s="12"/>
      <c r="AB198" s="12"/>
      <c r="AC198" s="10"/>
      <c r="AD198" s="10"/>
      <c r="AE198" s="12"/>
      <c r="AF198" s="10"/>
    </row>
    <row r="199" spans="17:32" x14ac:dyDescent="0.35">
      <c r="Q199" s="11"/>
      <c r="R199" s="12"/>
      <c r="S199" s="12"/>
      <c r="T199" s="10"/>
      <c r="U199" s="12"/>
      <c r="V199" s="12"/>
      <c r="W199" s="10"/>
      <c r="X199" s="12"/>
      <c r="Y199" s="12"/>
      <c r="Z199" s="10"/>
      <c r="AA199" s="12"/>
      <c r="AB199" s="12"/>
      <c r="AC199" s="10"/>
      <c r="AD199" s="10"/>
      <c r="AE199" s="12"/>
      <c r="AF199" s="10"/>
    </row>
    <row r="200" spans="17:32" x14ac:dyDescent="0.35">
      <c r="Q200" s="11"/>
      <c r="R200" s="12"/>
      <c r="S200" s="12"/>
      <c r="T200" s="10"/>
      <c r="U200" s="12"/>
      <c r="V200" s="12"/>
      <c r="W200" s="10"/>
      <c r="X200" s="12"/>
      <c r="Y200" s="12"/>
      <c r="Z200" s="10"/>
      <c r="AA200" s="12"/>
      <c r="AB200" s="12"/>
      <c r="AC200" s="10"/>
      <c r="AD200" s="10"/>
      <c r="AE200" s="12"/>
      <c r="AF200" s="10"/>
    </row>
    <row r="201" spans="17:32" x14ac:dyDescent="0.35">
      <c r="Q201" s="11"/>
      <c r="R201" s="12"/>
      <c r="S201" s="12"/>
      <c r="T201" s="10"/>
      <c r="U201" s="12"/>
      <c r="V201" s="12"/>
      <c r="W201" s="10"/>
      <c r="X201" s="12"/>
      <c r="Y201" s="12"/>
      <c r="Z201" s="10"/>
      <c r="AA201" s="12"/>
      <c r="AB201" s="12"/>
      <c r="AC201" s="10"/>
      <c r="AD201" s="10"/>
      <c r="AE201" s="12"/>
      <c r="AF201" s="10"/>
    </row>
    <row r="202" spans="17:32" x14ac:dyDescent="0.35">
      <c r="Q202" s="11"/>
      <c r="R202" s="12"/>
      <c r="S202" s="12"/>
      <c r="T202" s="10"/>
      <c r="U202" s="12"/>
      <c r="V202" s="12"/>
      <c r="W202" s="10"/>
      <c r="X202" s="12"/>
      <c r="Y202" s="12"/>
      <c r="Z202" s="10"/>
      <c r="AA202" s="12"/>
      <c r="AB202" s="12"/>
      <c r="AC202" s="10"/>
      <c r="AD202" s="10"/>
      <c r="AE202" s="12"/>
      <c r="AF202" s="10"/>
    </row>
    <row r="203" spans="17:32" x14ac:dyDescent="0.35">
      <c r="Q203" s="11"/>
      <c r="R203" s="12"/>
      <c r="S203" s="12"/>
      <c r="T203" s="10"/>
      <c r="U203" s="12"/>
      <c r="V203" s="12"/>
      <c r="W203" s="10"/>
      <c r="X203" s="12"/>
      <c r="Y203" s="12"/>
      <c r="Z203" s="10"/>
      <c r="AA203" s="12"/>
      <c r="AB203" s="12"/>
      <c r="AC203" s="10"/>
      <c r="AD203" s="10"/>
      <c r="AE203" s="12"/>
      <c r="AF203" s="10"/>
    </row>
    <row r="204" spans="17:32" x14ac:dyDescent="0.35">
      <c r="Q204" s="11"/>
      <c r="R204" s="12"/>
      <c r="S204" s="12"/>
      <c r="T204" s="10"/>
      <c r="U204" s="12"/>
      <c r="V204" s="12"/>
      <c r="W204" s="10"/>
      <c r="X204" s="12"/>
      <c r="Y204" s="12"/>
      <c r="Z204" s="10"/>
      <c r="AA204" s="12"/>
      <c r="AB204" s="12"/>
      <c r="AC204" s="10"/>
      <c r="AD204" s="10"/>
      <c r="AE204" s="12"/>
      <c r="AF204" s="10"/>
    </row>
    <row r="205" spans="17:32" x14ac:dyDescent="0.35">
      <c r="Q205" s="11"/>
      <c r="R205" s="12"/>
      <c r="S205" s="12"/>
      <c r="T205" s="10"/>
      <c r="U205" s="12"/>
      <c r="V205" s="12"/>
      <c r="W205" s="10"/>
      <c r="X205" s="12"/>
      <c r="Y205" s="12"/>
      <c r="Z205" s="10"/>
      <c r="AA205" s="12"/>
      <c r="AB205" s="12"/>
      <c r="AC205" s="10"/>
      <c r="AD205" s="10"/>
      <c r="AE205" s="12"/>
      <c r="AF205" s="10"/>
    </row>
    <row r="206" spans="17:32" x14ac:dyDescent="0.35">
      <c r="Q206" s="11"/>
      <c r="R206" s="12"/>
      <c r="S206" s="12"/>
      <c r="T206" s="10"/>
      <c r="U206" s="12"/>
      <c r="V206" s="12"/>
      <c r="W206" s="10"/>
      <c r="X206" s="12"/>
      <c r="Y206" s="12"/>
      <c r="Z206" s="10"/>
      <c r="AA206" s="12"/>
      <c r="AB206" s="12"/>
      <c r="AC206" s="10"/>
      <c r="AD206" s="10"/>
      <c r="AE206" s="12"/>
      <c r="AF206" s="10"/>
    </row>
    <row r="207" spans="17:32" x14ac:dyDescent="0.35">
      <c r="Q207" s="11"/>
      <c r="R207" s="12"/>
      <c r="S207" s="12"/>
      <c r="T207" s="10"/>
      <c r="U207" s="12"/>
      <c r="V207" s="12"/>
      <c r="W207" s="10"/>
      <c r="X207" s="12"/>
      <c r="Y207" s="12"/>
      <c r="Z207" s="10"/>
      <c r="AA207" s="12"/>
      <c r="AB207" s="12"/>
      <c r="AC207" s="10"/>
      <c r="AD207" s="10"/>
      <c r="AE207" s="12"/>
      <c r="AF207" s="10"/>
    </row>
    <row r="208" spans="17:32" x14ac:dyDescent="0.35">
      <c r="Q208" s="11"/>
      <c r="R208" s="12"/>
      <c r="S208" s="12"/>
      <c r="T208" s="10"/>
      <c r="U208" s="12"/>
      <c r="V208" s="12"/>
      <c r="W208" s="10"/>
      <c r="X208" s="12"/>
      <c r="Y208" s="12"/>
      <c r="Z208" s="10"/>
      <c r="AA208" s="12"/>
      <c r="AB208" s="12"/>
      <c r="AC208" s="10"/>
      <c r="AD208" s="10"/>
      <c r="AE208" s="12"/>
      <c r="AF208" s="10"/>
    </row>
    <row r="209" spans="17:32" x14ac:dyDescent="0.35">
      <c r="Q209" s="11"/>
      <c r="R209" s="12"/>
      <c r="S209" s="12"/>
      <c r="T209" s="10"/>
      <c r="U209" s="12"/>
      <c r="V209" s="12"/>
      <c r="W209" s="10"/>
      <c r="X209" s="12"/>
      <c r="Y209" s="12"/>
      <c r="Z209" s="10"/>
      <c r="AA209" s="12"/>
      <c r="AB209" s="12"/>
      <c r="AC209" s="10"/>
      <c r="AD209" s="10"/>
      <c r="AE209" s="12"/>
      <c r="AF209" s="10"/>
    </row>
    <row r="210" spans="17:32" x14ac:dyDescent="0.35">
      <c r="Q210" s="11"/>
      <c r="R210" s="12"/>
      <c r="S210" s="12"/>
      <c r="T210" s="10"/>
      <c r="U210" s="12"/>
      <c r="V210" s="12"/>
      <c r="W210" s="10"/>
      <c r="X210" s="12"/>
      <c r="Y210" s="12"/>
      <c r="Z210" s="10"/>
      <c r="AA210" s="12"/>
      <c r="AB210" s="12"/>
      <c r="AC210" s="10"/>
      <c r="AD210" s="10"/>
      <c r="AE210" s="12"/>
      <c r="AF210" s="10"/>
    </row>
    <row r="211" spans="17:32" x14ac:dyDescent="0.35">
      <c r="Q211" s="11"/>
      <c r="R211" s="12"/>
      <c r="S211" s="12"/>
      <c r="T211" s="10"/>
      <c r="U211" s="12"/>
      <c r="V211" s="12"/>
      <c r="W211" s="10"/>
      <c r="X211" s="12"/>
      <c r="Y211" s="12"/>
      <c r="Z211" s="10"/>
      <c r="AA211" s="12"/>
      <c r="AB211" s="12"/>
      <c r="AC211" s="10"/>
      <c r="AD211" s="10"/>
      <c r="AE211" s="12"/>
      <c r="AF211" s="10"/>
    </row>
    <row r="212" spans="17:32" x14ac:dyDescent="0.35">
      <c r="Q212" s="11"/>
      <c r="R212" s="12"/>
      <c r="S212" s="12"/>
      <c r="T212" s="10"/>
      <c r="U212" s="12"/>
      <c r="V212" s="12"/>
      <c r="W212" s="10"/>
      <c r="X212" s="12"/>
      <c r="Y212" s="12"/>
      <c r="Z212" s="10"/>
      <c r="AA212" s="12"/>
      <c r="AB212" s="12"/>
      <c r="AC212" s="10"/>
      <c r="AD212" s="10"/>
      <c r="AE212" s="12"/>
      <c r="AF212" s="10"/>
    </row>
    <row r="213" spans="17:32" x14ac:dyDescent="0.35">
      <c r="Q213" s="11"/>
      <c r="R213" s="12"/>
      <c r="S213" s="12"/>
      <c r="T213" s="10"/>
      <c r="U213" s="12"/>
      <c r="V213" s="12"/>
      <c r="W213" s="10"/>
      <c r="X213" s="12"/>
      <c r="Y213" s="12"/>
      <c r="Z213" s="10"/>
      <c r="AA213" s="12"/>
      <c r="AB213" s="12"/>
      <c r="AC213" s="10"/>
      <c r="AD213" s="10"/>
      <c r="AE213" s="12"/>
      <c r="AF213" s="10"/>
    </row>
  </sheetData>
  <sheetProtection algorithmName="SHA-512" hashValue="13M2UxpPqzmgdWt+mp78xExWPdsedbXcpBN8vWHfro9lZDkP1XblNbpAsv+hr1M7LpuAvFDKOg28voUcxQlDpw==" saltValue="8EvNL9ngR3Q1E0+MxV/pHg==" spinCount="100000" sheet="1" objects="1" scenarios="1"/>
  <sortState xmlns:xlrd2="http://schemas.microsoft.com/office/spreadsheetml/2017/richdata2" ref="A6:L32">
    <sortCondition ref="A6:A32"/>
  </sortState>
  <mergeCells count="16">
    <mergeCell ref="AG3:AI4"/>
    <mergeCell ref="A2:L3"/>
    <mergeCell ref="Q2:AB2"/>
    <mergeCell ref="Q3:S3"/>
    <mergeCell ref="T3:V3"/>
    <mergeCell ref="W3:Y3"/>
    <mergeCell ref="Z3:AB3"/>
    <mergeCell ref="AF3:AF4"/>
    <mergeCell ref="AC3:AE3"/>
    <mergeCell ref="R4:S4"/>
    <mergeCell ref="U4:V4"/>
    <mergeCell ref="X4:Y4"/>
    <mergeCell ref="AA4:AB4"/>
    <mergeCell ref="AD4:AE4"/>
    <mergeCell ref="M2:N3"/>
    <mergeCell ref="O2:P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46AB2-B8A1-49D3-9BDA-46BE96366F32}">
  <dimension ref="A1:K30"/>
  <sheetViews>
    <sheetView topLeftCell="B2" workbookViewId="0">
      <selection activeCell="M6" sqref="M6"/>
    </sheetView>
  </sheetViews>
  <sheetFormatPr defaultColWidth="8.81640625" defaultRowHeight="14.5" x14ac:dyDescent="0.35"/>
  <cols>
    <col min="1" max="3" width="29.453125" customWidth="1"/>
    <col min="4" max="7" width="24.453125" customWidth="1"/>
    <col min="8" max="8" width="27.1796875" customWidth="1"/>
    <col min="9" max="9" width="17.81640625" customWidth="1"/>
    <col min="10" max="10" width="20.1796875" customWidth="1"/>
    <col min="11" max="11" width="21.81640625" customWidth="1"/>
  </cols>
  <sheetData>
    <row r="1" spans="1:11" ht="18.5" x14ac:dyDescent="0.45">
      <c r="A1" s="5" t="s">
        <v>263</v>
      </c>
      <c r="B1" s="5"/>
      <c r="C1" s="5"/>
    </row>
    <row r="3" spans="1:11" x14ac:dyDescent="0.35">
      <c r="A3" s="4"/>
      <c r="B3" s="4"/>
      <c r="C3" s="4"/>
    </row>
    <row r="4" spans="1:11" ht="15.75" customHeight="1" x14ac:dyDescent="0.35">
      <c r="A4" s="93"/>
      <c r="B4" s="66" t="s">
        <v>264</v>
      </c>
      <c r="C4" s="88" t="s">
        <v>265</v>
      </c>
      <c r="D4" s="83"/>
      <c r="E4" s="83"/>
      <c r="F4" s="88" t="s">
        <v>266</v>
      </c>
      <c r="G4" s="83"/>
      <c r="H4" s="88" t="s">
        <v>267</v>
      </c>
      <c r="I4" s="89" t="s">
        <v>268</v>
      </c>
      <c r="J4" s="88" t="s">
        <v>269</v>
      </c>
      <c r="K4" s="88" t="s">
        <v>270</v>
      </c>
    </row>
    <row r="5" spans="1:11" ht="31.5" customHeight="1" x14ac:dyDescent="0.35">
      <c r="A5" s="94"/>
      <c r="B5" s="95"/>
      <c r="C5" s="20" t="s">
        <v>271</v>
      </c>
      <c r="D5" s="19" t="s">
        <v>272</v>
      </c>
      <c r="E5" s="21" t="s">
        <v>273</v>
      </c>
      <c r="F5" s="22" t="s">
        <v>274</v>
      </c>
      <c r="G5" s="21" t="s">
        <v>275</v>
      </c>
      <c r="H5" s="90"/>
      <c r="I5" s="92"/>
      <c r="J5" s="90"/>
      <c r="K5" s="90"/>
    </row>
    <row r="6" spans="1:11" ht="83.5" customHeight="1" x14ac:dyDescent="0.35">
      <c r="A6" s="1" t="s">
        <v>276</v>
      </c>
      <c r="B6" s="15" t="s">
        <v>277</v>
      </c>
      <c r="C6" s="17" t="s">
        <v>278</v>
      </c>
      <c r="D6" s="14" t="s">
        <v>279</v>
      </c>
      <c r="E6" s="14" t="s">
        <v>280</v>
      </c>
      <c r="F6" s="17" t="s">
        <v>281</v>
      </c>
      <c r="G6" s="14" t="s">
        <v>282</v>
      </c>
      <c r="H6" s="17" t="s">
        <v>283</v>
      </c>
      <c r="I6" s="91" t="s">
        <v>284</v>
      </c>
      <c r="J6" s="91" t="s">
        <v>285</v>
      </c>
      <c r="K6" s="91" t="s">
        <v>286</v>
      </c>
    </row>
    <row r="7" spans="1:11" ht="58" x14ac:dyDescent="0.35">
      <c r="A7" s="83" t="s">
        <v>287</v>
      </c>
      <c r="B7" s="14" t="s">
        <v>25</v>
      </c>
      <c r="C7" s="17" t="s">
        <v>288</v>
      </c>
      <c r="D7" s="14" t="s">
        <v>289</v>
      </c>
      <c r="E7" s="14" t="s">
        <v>290</v>
      </c>
      <c r="F7" s="18" t="s">
        <v>291</v>
      </c>
      <c r="G7" s="15" t="s">
        <v>291</v>
      </c>
      <c r="H7" s="17" t="s">
        <v>292</v>
      </c>
      <c r="I7" s="91"/>
      <c r="J7" s="91"/>
      <c r="K7" s="91"/>
    </row>
    <row r="8" spans="1:11" ht="58" x14ac:dyDescent="0.35">
      <c r="A8" s="83"/>
      <c r="B8" s="14" t="s">
        <v>26</v>
      </c>
      <c r="C8" s="17" t="s">
        <v>293</v>
      </c>
      <c r="D8" s="14" t="s">
        <v>294</v>
      </c>
      <c r="E8" s="14" t="s">
        <v>295</v>
      </c>
      <c r="F8" s="17" t="s">
        <v>296</v>
      </c>
      <c r="G8" s="14" t="s">
        <v>297</v>
      </c>
      <c r="H8" s="17" t="s">
        <v>298</v>
      </c>
      <c r="I8" s="91"/>
      <c r="J8" s="91"/>
      <c r="K8" s="91"/>
    </row>
    <row r="9" spans="1:11" ht="72.5" x14ac:dyDescent="0.35">
      <c r="A9" s="83"/>
      <c r="B9" s="14" t="s">
        <v>27</v>
      </c>
      <c r="C9" s="17" t="s">
        <v>299</v>
      </c>
      <c r="D9" s="14" t="s">
        <v>300</v>
      </c>
      <c r="E9" s="14" t="s">
        <v>301</v>
      </c>
      <c r="F9" s="17" t="s">
        <v>302</v>
      </c>
      <c r="G9" s="14" t="s">
        <v>303</v>
      </c>
      <c r="H9" s="17" t="s">
        <v>304</v>
      </c>
      <c r="I9" s="91"/>
      <c r="J9" s="91"/>
      <c r="K9" s="91"/>
    </row>
    <row r="10" spans="1:11" ht="72.5" x14ac:dyDescent="0.35">
      <c r="A10" s="83"/>
      <c r="B10" s="14" t="s">
        <v>28</v>
      </c>
      <c r="C10" s="17" t="s">
        <v>305</v>
      </c>
      <c r="D10" s="14" t="s">
        <v>306</v>
      </c>
      <c r="E10" s="14" t="s">
        <v>307</v>
      </c>
      <c r="F10" s="17" t="s">
        <v>308</v>
      </c>
      <c r="G10" s="14" t="s">
        <v>309</v>
      </c>
      <c r="H10" s="17" t="s">
        <v>310</v>
      </c>
      <c r="I10" s="91"/>
      <c r="J10" s="91"/>
      <c r="K10" s="91"/>
    </row>
    <row r="11" spans="1:11" ht="72.5" x14ac:dyDescent="0.35">
      <c r="A11" s="83"/>
      <c r="B11" s="14" t="s">
        <v>29</v>
      </c>
      <c r="C11" s="17" t="s">
        <v>311</v>
      </c>
      <c r="D11" s="14" t="s">
        <v>312</v>
      </c>
      <c r="E11" s="14" t="s">
        <v>313</v>
      </c>
      <c r="F11" s="17" t="s">
        <v>314</v>
      </c>
      <c r="G11" s="14" t="s">
        <v>315</v>
      </c>
      <c r="H11" s="17" t="s">
        <v>316</v>
      </c>
      <c r="I11" s="91"/>
      <c r="J11" s="91"/>
      <c r="K11" s="91"/>
    </row>
    <row r="12" spans="1:11" x14ac:dyDescent="0.35">
      <c r="A12" s="16"/>
      <c r="B12" s="14"/>
      <c r="C12" s="14"/>
      <c r="D12" s="13"/>
      <c r="E12" s="13"/>
    </row>
    <row r="13" spans="1:11" x14ac:dyDescent="0.35">
      <c r="A13" s="14"/>
      <c r="B13" s="14"/>
      <c r="C13" s="14"/>
      <c r="D13" s="13"/>
      <c r="E13" s="13"/>
    </row>
    <row r="14" spans="1:11" x14ac:dyDescent="0.35">
      <c r="A14" s="14"/>
      <c r="B14" s="14"/>
      <c r="C14" s="14"/>
      <c r="D14" s="13"/>
      <c r="E14" s="13"/>
    </row>
    <row r="15" spans="1:11" x14ac:dyDescent="0.35">
      <c r="A15" s="13"/>
      <c r="B15" s="13"/>
      <c r="C15" s="13"/>
      <c r="D15" s="13"/>
      <c r="E15" s="13"/>
    </row>
    <row r="16" spans="1:11" x14ac:dyDescent="0.35">
      <c r="A16" s="13"/>
      <c r="B16" s="13"/>
      <c r="C16" s="13"/>
      <c r="D16" s="13"/>
      <c r="E16" s="13"/>
    </row>
    <row r="17" spans="1:5" x14ac:dyDescent="0.35">
      <c r="A17" s="13"/>
      <c r="B17" s="13"/>
      <c r="C17" s="13"/>
      <c r="D17" s="13"/>
      <c r="E17" s="13"/>
    </row>
    <row r="18" spans="1:5" x14ac:dyDescent="0.35">
      <c r="A18" s="13"/>
      <c r="B18" s="13"/>
      <c r="C18" s="13"/>
      <c r="D18" s="13"/>
      <c r="E18" s="13"/>
    </row>
    <row r="19" spans="1:5" x14ac:dyDescent="0.35">
      <c r="A19" s="13"/>
      <c r="B19" s="13"/>
      <c r="C19" s="13"/>
      <c r="D19" s="13"/>
      <c r="E19" s="13"/>
    </row>
    <row r="20" spans="1:5" x14ac:dyDescent="0.35">
      <c r="A20" s="13"/>
      <c r="B20" s="13"/>
      <c r="C20" s="13"/>
      <c r="D20" s="13"/>
      <c r="E20" s="13"/>
    </row>
    <row r="21" spans="1:5" x14ac:dyDescent="0.35">
      <c r="A21" s="13"/>
      <c r="B21" s="13"/>
      <c r="C21" s="13"/>
      <c r="D21" s="13"/>
      <c r="E21" s="13"/>
    </row>
    <row r="22" spans="1:5" x14ac:dyDescent="0.35">
      <c r="A22" s="13"/>
      <c r="B22" s="13"/>
      <c r="C22" s="13"/>
      <c r="D22" s="13"/>
      <c r="E22" s="13"/>
    </row>
    <row r="23" spans="1:5" x14ac:dyDescent="0.35">
      <c r="A23" s="13"/>
      <c r="B23" s="13"/>
      <c r="C23" s="13"/>
      <c r="D23" s="13"/>
      <c r="E23" s="13"/>
    </row>
    <row r="24" spans="1:5" x14ac:dyDescent="0.35">
      <c r="A24" s="13"/>
      <c r="B24" s="13"/>
      <c r="C24" s="13"/>
      <c r="D24" s="13"/>
      <c r="E24" s="13"/>
    </row>
    <row r="25" spans="1:5" x14ac:dyDescent="0.35">
      <c r="A25" s="13"/>
      <c r="B25" s="13"/>
      <c r="C25" s="13"/>
      <c r="D25" s="13"/>
      <c r="E25" s="13"/>
    </row>
    <row r="26" spans="1:5" x14ac:dyDescent="0.35">
      <c r="A26" s="13"/>
      <c r="B26" s="13"/>
      <c r="C26" s="13"/>
      <c r="D26" s="13"/>
      <c r="E26" s="13"/>
    </row>
    <row r="27" spans="1:5" x14ac:dyDescent="0.35">
      <c r="A27" s="13"/>
      <c r="B27" s="13"/>
      <c r="C27" s="13"/>
      <c r="D27" s="13"/>
      <c r="E27" s="13"/>
    </row>
    <row r="28" spans="1:5" x14ac:dyDescent="0.35">
      <c r="A28" s="13"/>
      <c r="B28" s="13"/>
      <c r="C28" s="13"/>
      <c r="D28" s="13"/>
      <c r="E28" s="13"/>
    </row>
    <row r="29" spans="1:5" x14ac:dyDescent="0.35">
      <c r="A29" s="13"/>
      <c r="B29" s="13"/>
      <c r="C29" s="13"/>
      <c r="D29" s="13"/>
      <c r="E29" s="13"/>
    </row>
    <row r="30" spans="1:5" x14ac:dyDescent="0.35">
      <c r="A30" s="13"/>
      <c r="B30" s="13"/>
      <c r="C30" s="13"/>
      <c r="D30" s="13"/>
      <c r="E30" s="13"/>
    </row>
  </sheetData>
  <sheetProtection algorithmName="SHA-512" hashValue="GyF4w4JeDeQ8P3LSK1TUd062NYx04YaklJjgpsk55RmzE/fRbpZjtEK86Xkv9j2Witk7ePf2Zl5xQLhCnbUxdw==" saltValue="uw7OW5Qhprb6c5PjORci/g==" spinCount="100000" sheet="1" objects="1" scenarios="1"/>
  <mergeCells count="12">
    <mergeCell ref="A7:A11"/>
    <mergeCell ref="A4:A5"/>
    <mergeCell ref="F4:G4"/>
    <mergeCell ref="H4:H5"/>
    <mergeCell ref="C4:E4"/>
    <mergeCell ref="B4:B5"/>
    <mergeCell ref="J4:J5"/>
    <mergeCell ref="K4:K5"/>
    <mergeCell ref="J6:J11"/>
    <mergeCell ref="K6:K11"/>
    <mergeCell ref="I4:I5"/>
    <mergeCell ref="I6:I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8B829-D3CB-4F8F-84CE-252E4183367B}">
  <dimension ref="A1:I372"/>
  <sheetViews>
    <sheetView workbookViewId="0">
      <selection activeCell="A7" sqref="A7"/>
    </sheetView>
  </sheetViews>
  <sheetFormatPr defaultRowHeight="14.5" x14ac:dyDescent="0.35"/>
  <cols>
    <col min="1" max="1" width="13.7265625" customWidth="1"/>
    <col min="2" max="2" width="14.26953125" customWidth="1"/>
  </cols>
  <sheetData>
    <row r="1" spans="1:2" ht="21" x14ac:dyDescent="0.5">
      <c r="A1" s="43" t="s">
        <v>317</v>
      </c>
    </row>
    <row r="3" spans="1:2" x14ac:dyDescent="0.35">
      <c r="A3" t="s">
        <v>318</v>
      </c>
    </row>
    <row r="5" spans="1:2" x14ac:dyDescent="0.35">
      <c r="A5" s="4" t="s">
        <v>319</v>
      </c>
    </row>
    <row r="6" spans="1:2" x14ac:dyDescent="0.35">
      <c r="A6" t="s">
        <v>320</v>
      </c>
    </row>
    <row r="7" spans="1:2" x14ac:dyDescent="0.35">
      <c r="A7" t="s">
        <v>321</v>
      </c>
    </row>
    <row r="8" spans="1:2" x14ac:dyDescent="0.35">
      <c r="A8" t="s">
        <v>322</v>
      </c>
    </row>
    <row r="9" spans="1:2" x14ac:dyDescent="0.35">
      <c r="A9" t="s">
        <v>323</v>
      </c>
    </row>
    <row r="11" spans="1:2" x14ac:dyDescent="0.35">
      <c r="A11" s="4" t="s">
        <v>324</v>
      </c>
    </row>
    <row r="12" spans="1:2" x14ac:dyDescent="0.35">
      <c r="A12" t="s">
        <v>325</v>
      </c>
    </row>
    <row r="13" spans="1:2" x14ac:dyDescent="0.35">
      <c r="A13" t="s">
        <v>326</v>
      </c>
    </row>
    <row r="15" spans="1:2" x14ac:dyDescent="0.35">
      <c r="A15" s="4" t="s">
        <v>327</v>
      </c>
    </row>
    <row r="16" spans="1:2" s="57" customFormat="1" x14ac:dyDescent="0.35">
      <c r="A16" s="56" t="s">
        <v>30</v>
      </c>
      <c r="B16" s="57" t="s">
        <v>328</v>
      </c>
    </row>
    <row r="17" spans="1:2" s="57" customFormat="1" x14ac:dyDescent="0.35">
      <c r="A17" s="56" t="s">
        <v>31</v>
      </c>
      <c r="B17" s="57" t="s">
        <v>329</v>
      </c>
    </row>
    <row r="18" spans="1:2" s="57" customFormat="1" x14ac:dyDescent="0.35">
      <c r="A18" s="56" t="s">
        <v>32</v>
      </c>
      <c r="B18" s="57" t="s">
        <v>330</v>
      </c>
    </row>
    <row r="19" spans="1:2" s="57" customFormat="1" x14ac:dyDescent="0.35">
      <c r="A19" s="56" t="s">
        <v>33</v>
      </c>
      <c r="B19" s="57" t="s">
        <v>331</v>
      </c>
    </row>
    <row r="20" spans="1:2" s="57" customFormat="1" x14ac:dyDescent="0.35">
      <c r="A20" s="56" t="s">
        <v>34</v>
      </c>
      <c r="B20" s="56" t="s">
        <v>332</v>
      </c>
    </row>
    <row r="21" spans="1:2" s="57" customFormat="1" x14ac:dyDescent="0.35">
      <c r="A21" s="56" t="s">
        <v>35</v>
      </c>
      <c r="B21" s="57" t="s">
        <v>333</v>
      </c>
    </row>
    <row r="22" spans="1:2" s="57" customFormat="1" x14ac:dyDescent="0.35">
      <c r="A22" s="56" t="s">
        <v>36</v>
      </c>
      <c r="B22" s="56" t="s">
        <v>332</v>
      </c>
    </row>
    <row r="23" spans="1:2" s="57" customFormat="1" x14ac:dyDescent="0.35">
      <c r="A23" s="56" t="s">
        <v>37</v>
      </c>
      <c r="B23" s="56" t="s">
        <v>332</v>
      </c>
    </row>
    <row r="24" spans="1:2" s="57" customFormat="1" x14ac:dyDescent="0.35">
      <c r="A24" s="56" t="s">
        <v>38</v>
      </c>
      <c r="B24" s="56" t="s">
        <v>332</v>
      </c>
    </row>
    <row r="25" spans="1:2" s="57" customFormat="1" x14ac:dyDescent="0.35">
      <c r="A25" s="56" t="s">
        <v>39</v>
      </c>
      <c r="B25" s="56" t="s">
        <v>332</v>
      </c>
    </row>
    <row r="26" spans="1:2" s="57" customFormat="1" x14ac:dyDescent="0.35">
      <c r="A26" s="56" t="s">
        <v>40</v>
      </c>
      <c r="B26" s="57" t="s">
        <v>334</v>
      </c>
    </row>
    <row r="27" spans="1:2" s="57" customFormat="1" x14ac:dyDescent="0.35">
      <c r="A27" s="56" t="s">
        <v>41</v>
      </c>
      <c r="B27" s="57" t="s">
        <v>335</v>
      </c>
    </row>
    <row r="28" spans="1:2" s="57" customFormat="1" x14ac:dyDescent="0.35">
      <c r="A28" s="56" t="s">
        <v>42</v>
      </c>
      <c r="B28" s="56" t="s">
        <v>332</v>
      </c>
    </row>
    <row r="29" spans="1:2" s="57" customFormat="1" x14ac:dyDescent="0.35">
      <c r="A29" s="56" t="s">
        <v>43</v>
      </c>
      <c r="B29" s="56" t="s">
        <v>332</v>
      </c>
    </row>
    <row r="30" spans="1:2" s="57" customFormat="1" x14ac:dyDescent="0.35">
      <c r="A30" s="56" t="s">
        <v>44</v>
      </c>
      <c r="B30" s="57" t="s">
        <v>336</v>
      </c>
    </row>
    <row r="31" spans="1:2" s="57" customFormat="1" x14ac:dyDescent="0.35">
      <c r="A31" s="56" t="s">
        <v>45</v>
      </c>
      <c r="B31" s="56" t="s">
        <v>332</v>
      </c>
    </row>
    <row r="32" spans="1:2" s="57" customFormat="1" x14ac:dyDescent="0.35">
      <c r="A32" s="56" t="s">
        <v>46</v>
      </c>
      <c r="B32" s="56" t="s">
        <v>332</v>
      </c>
    </row>
    <row r="33" spans="1:2" s="57" customFormat="1" x14ac:dyDescent="0.35">
      <c r="A33" s="56" t="s">
        <v>47</v>
      </c>
      <c r="B33" s="57" t="s">
        <v>337</v>
      </c>
    </row>
    <row r="34" spans="1:2" s="57" customFormat="1" x14ac:dyDescent="0.35">
      <c r="A34" s="56" t="s">
        <v>48</v>
      </c>
      <c r="B34" s="56" t="s">
        <v>332</v>
      </c>
    </row>
    <row r="35" spans="1:2" s="57" customFormat="1" x14ac:dyDescent="0.35">
      <c r="A35" s="56" t="s">
        <v>49</v>
      </c>
      <c r="B35" s="56" t="s">
        <v>332</v>
      </c>
    </row>
    <row r="36" spans="1:2" s="57" customFormat="1" x14ac:dyDescent="0.35">
      <c r="A36" s="56" t="s">
        <v>50</v>
      </c>
      <c r="B36" s="57" t="s">
        <v>338</v>
      </c>
    </row>
    <row r="37" spans="1:2" s="57" customFormat="1" x14ac:dyDescent="0.35">
      <c r="A37" s="56" t="s">
        <v>51</v>
      </c>
      <c r="B37" s="56" t="s">
        <v>332</v>
      </c>
    </row>
    <row r="38" spans="1:2" s="57" customFormat="1" x14ac:dyDescent="0.35">
      <c r="A38" s="56" t="s">
        <v>52</v>
      </c>
      <c r="B38" s="56" t="s">
        <v>332</v>
      </c>
    </row>
    <row r="39" spans="1:2" s="57" customFormat="1" x14ac:dyDescent="0.35">
      <c r="A39" s="56" t="s">
        <v>53</v>
      </c>
      <c r="B39" s="57" t="s">
        <v>339</v>
      </c>
    </row>
    <row r="40" spans="1:2" s="57" customFormat="1" x14ac:dyDescent="0.35">
      <c r="A40" s="56" t="s">
        <v>54</v>
      </c>
      <c r="B40" s="56" t="s">
        <v>332</v>
      </c>
    </row>
    <row r="41" spans="1:2" s="57" customFormat="1" x14ac:dyDescent="0.35">
      <c r="A41" s="56" t="s">
        <v>55</v>
      </c>
      <c r="B41" s="56" t="s">
        <v>332</v>
      </c>
    </row>
    <row r="42" spans="1:2" s="57" customFormat="1" x14ac:dyDescent="0.35">
      <c r="A42" s="56" t="s">
        <v>56</v>
      </c>
      <c r="B42" s="56" t="s">
        <v>332</v>
      </c>
    </row>
    <row r="43" spans="1:2" s="57" customFormat="1" x14ac:dyDescent="0.35">
      <c r="A43" s="56" t="s">
        <v>340</v>
      </c>
      <c r="B43" s="56" t="s">
        <v>332</v>
      </c>
    </row>
    <row r="44" spans="1:2" s="57" customFormat="1" x14ac:dyDescent="0.35">
      <c r="A44" s="56" t="s">
        <v>58</v>
      </c>
      <c r="B44" s="57" t="s">
        <v>341</v>
      </c>
    </row>
    <row r="45" spans="1:2" s="57" customFormat="1" x14ac:dyDescent="0.35">
      <c r="A45" s="56" t="s">
        <v>59</v>
      </c>
      <c r="B45" s="56" t="s">
        <v>332</v>
      </c>
    </row>
    <row r="46" spans="1:2" s="57" customFormat="1" x14ac:dyDescent="0.35">
      <c r="A46" s="56" t="s">
        <v>60</v>
      </c>
      <c r="B46" s="56" t="s">
        <v>332</v>
      </c>
    </row>
    <row r="47" spans="1:2" s="57" customFormat="1" x14ac:dyDescent="0.35">
      <c r="A47" s="56" t="s">
        <v>61</v>
      </c>
      <c r="B47" s="56" t="s">
        <v>332</v>
      </c>
    </row>
    <row r="48" spans="1:2" s="57" customFormat="1" x14ac:dyDescent="0.35">
      <c r="A48" s="56" t="s">
        <v>62</v>
      </c>
      <c r="B48" s="56" t="s">
        <v>332</v>
      </c>
    </row>
    <row r="49" spans="1:2" s="57" customFormat="1" x14ac:dyDescent="0.35">
      <c r="A49" s="56" t="s">
        <v>63</v>
      </c>
      <c r="B49" s="57" t="s">
        <v>342</v>
      </c>
    </row>
    <row r="50" spans="1:2" s="57" customFormat="1" x14ac:dyDescent="0.35">
      <c r="A50" s="56" t="s">
        <v>64</v>
      </c>
      <c r="B50" s="56" t="s">
        <v>332</v>
      </c>
    </row>
    <row r="51" spans="1:2" s="57" customFormat="1" x14ac:dyDescent="0.35">
      <c r="A51" s="56" t="s">
        <v>65</v>
      </c>
      <c r="B51" s="56" t="s">
        <v>332</v>
      </c>
    </row>
    <row r="52" spans="1:2" s="57" customFormat="1" x14ac:dyDescent="0.35">
      <c r="A52" s="56" t="s">
        <v>66</v>
      </c>
      <c r="B52" s="56" t="s">
        <v>332</v>
      </c>
    </row>
    <row r="53" spans="1:2" s="57" customFormat="1" x14ac:dyDescent="0.35">
      <c r="A53" s="56" t="s">
        <v>67</v>
      </c>
      <c r="B53" s="56" t="s">
        <v>332</v>
      </c>
    </row>
    <row r="54" spans="1:2" s="57" customFormat="1" x14ac:dyDescent="0.35">
      <c r="A54" s="56" t="s">
        <v>68</v>
      </c>
      <c r="B54" s="57" t="s">
        <v>343</v>
      </c>
    </row>
    <row r="55" spans="1:2" s="57" customFormat="1" x14ac:dyDescent="0.35">
      <c r="A55" s="56" t="s">
        <v>69</v>
      </c>
      <c r="B55" s="57" t="s">
        <v>344</v>
      </c>
    </row>
    <row r="56" spans="1:2" s="57" customFormat="1" x14ac:dyDescent="0.35">
      <c r="A56" s="56" t="s">
        <v>70</v>
      </c>
      <c r="B56" s="56" t="s">
        <v>332</v>
      </c>
    </row>
    <row r="57" spans="1:2" s="57" customFormat="1" x14ac:dyDescent="0.35">
      <c r="A57" s="56" t="s">
        <v>71</v>
      </c>
      <c r="B57" s="57" t="s">
        <v>345</v>
      </c>
    </row>
    <row r="58" spans="1:2" s="57" customFormat="1" x14ac:dyDescent="0.35">
      <c r="A58" s="56" t="s">
        <v>72</v>
      </c>
      <c r="B58" s="56" t="s">
        <v>332</v>
      </c>
    </row>
    <row r="59" spans="1:2" s="57" customFormat="1" x14ac:dyDescent="0.35">
      <c r="A59" s="56" t="s">
        <v>73</v>
      </c>
      <c r="B59" s="57" t="s">
        <v>346</v>
      </c>
    </row>
    <row r="60" spans="1:2" s="57" customFormat="1" x14ac:dyDescent="0.35">
      <c r="A60" s="56" t="s">
        <v>74</v>
      </c>
      <c r="B60" s="56" t="s">
        <v>332</v>
      </c>
    </row>
    <row r="61" spans="1:2" s="57" customFormat="1" x14ac:dyDescent="0.35">
      <c r="A61" s="56" t="s">
        <v>75</v>
      </c>
      <c r="B61" s="56" t="s">
        <v>332</v>
      </c>
    </row>
    <row r="62" spans="1:2" s="57" customFormat="1" x14ac:dyDescent="0.35">
      <c r="A62" s="56" t="s">
        <v>76</v>
      </c>
      <c r="B62" s="56" t="s">
        <v>347</v>
      </c>
    </row>
    <row r="63" spans="1:2" s="57" customFormat="1" x14ac:dyDescent="0.35">
      <c r="A63" s="56" t="s">
        <v>77</v>
      </c>
      <c r="B63" s="56" t="s">
        <v>332</v>
      </c>
    </row>
    <row r="64" spans="1:2" s="57" customFormat="1" x14ac:dyDescent="0.35">
      <c r="A64" s="56" t="s">
        <v>78</v>
      </c>
      <c r="B64" s="56" t="s">
        <v>332</v>
      </c>
    </row>
    <row r="65" spans="1:2" s="57" customFormat="1" x14ac:dyDescent="0.35">
      <c r="A65" s="56" t="s">
        <v>79</v>
      </c>
      <c r="B65" s="57" t="s">
        <v>348</v>
      </c>
    </row>
    <row r="66" spans="1:2" s="57" customFormat="1" x14ac:dyDescent="0.35">
      <c r="A66" s="56" t="s">
        <v>80</v>
      </c>
      <c r="B66" s="56" t="s">
        <v>332</v>
      </c>
    </row>
    <row r="67" spans="1:2" s="57" customFormat="1" x14ac:dyDescent="0.35">
      <c r="A67" s="56" t="s">
        <v>82</v>
      </c>
      <c r="B67" s="57" t="s">
        <v>349</v>
      </c>
    </row>
    <row r="68" spans="1:2" s="57" customFormat="1" x14ac:dyDescent="0.35">
      <c r="A68" s="56" t="s">
        <v>81</v>
      </c>
      <c r="B68" s="56" t="s">
        <v>332</v>
      </c>
    </row>
    <row r="69" spans="1:2" s="57" customFormat="1" x14ac:dyDescent="0.35">
      <c r="A69" s="56" t="s">
        <v>83</v>
      </c>
      <c r="B69" s="56" t="s">
        <v>332</v>
      </c>
    </row>
    <row r="70" spans="1:2" s="57" customFormat="1" x14ac:dyDescent="0.35">
      <c r="A70" s="56" t="s">
        <v>84</v>
      </c>
      <c r="B70" s="56" t="s">
        <v>332</v>
      </c>
    </row>
    <row r="71" spans="1:2" s="57" customFormat="1" x14ac:dyDescent="0.35">
      <c r="A71" s="56" t="s">
        <v>85</v>
      </c>
      <c r="B71" s="56" t="s">
        <v>332</v>
      </c>
    </row>
    <row r="72" spans="1:2" s="57" customFormat="1" x14ac:dyDescent="0.35">
      <c r="A72" s="56" t="s">
        <v>86</v>
      </c>
      <c r="B72" s="57" t="s">
        <v>350</v>
      </c>
    </row>
    <row r="73" spans="1:2" s="57" customFormat="1" x14ac:dyDescent="0.35">
      <c r="A73" s="56" t="s">
        <v>87</v>
      </c>
      <c r="B73" s="56" t="s">
        <v>332</v>
      </c>
    </row>
    <row r="74" spans="1:2" s="57" customFormat="1" x14ac:dyDescent="0.35">
      <c r="A74" s="56" t="s">
        <v>88</v>
      </c>
      <c r="B74" s="56" t="s">
        <v>332</v>
      </c>
    </row>
    <row r="75" spans="1:2" s="57" customFormat="1" x14ac:dyDescent="0.35">
      <c r="A75" s="56" t="s">
        <v>89</v>
      </c>
      <c r="B75" s="57" t="s">
        <v>351</v>
      </c>
    </row>
    <row r="76" spans="1:2" s="57" customFormat="1" x14ac:dyDescent="0.35">
      <c r="A76" s="56" t="s">
        <v>90</v>
      </c>
      <c r="B76" s="56" t="s">
        <v>332</v>
      </c>
    </row>
    <row r="77" spans="1:2" s="57" customFormat="1" x14ac:dyDescent="0.35">
      <c r="A77" s="56" t="s">
        <v>91</v>
      </c>
      <c r="B77" s="56" t="s">
        <v>332</v>
      </c>
    </row>
    <row r="78" spans="1:2" s="57" customFormat="1" x14ac:dyDescent="0.35">
      <c r="A78" s="56" t="s">
        <v>92</v>
      </c>
      <c r="B78" s="56" t="s">
        <v>332</v>
      </c>
    </row>
    <row r="79" spans="1:2" s="57" customFormat="1" x14ac:dyDescent="0.35">
      <c r="A79" s="56" t="s">
        <v>93</v>
      </c>
      <c r="B79" s="57" t="s">
        <v>352</v>
      </c>
    </row>
    <row r="80" spans="1:2" s="57" customFormat="1" x14ac:dyDescent="0.35">
      <c r="A80" s="56" t="s">
        <v>94</v>
      </c>
      <c r="B80" s="56" t="s">
        <v>332</v>
      </c>
    </row>
    <row r="81" spans="1:2" s="57" customFormat="1" x14ac:dyDescent="0.35">
      <c r="A81" s="56" t="s">
        <v>95</v>
      </c>
      <c r="B81" s="57" t="s">
        <v>353</v>
      </c>
    </row>
    <row r="82" spans="1:2" s="57" customFormat="1" x14ac:dyDescent="0.35">
      <c r="A82" s="56" t="s">
        <v>96</v>
      </c>
      <c r="B82" s="56" t="s">
        <v>332</v>
      </c>
    </row>
    <row r="83" spans="1:2" s="57" customFormat="1" x14ac:dyDescent="0.35">
      <c r="A83" s="56" t="s">
        <v>97</v>
      </c>
      <c r="B83" s="56" t="s">
        <v>332</v>
      </c>
    </row>
    <row r="84" spans="1:2" s="57" customFormat="1" x14ac:dyDescent="0.35">
      <c r="A84" s="56" t="s">
        <v>98</v>
      </c>
      <c r="B84" s="56" t="s">
        <v>332</v>
      </c>
    </row>
    <row r="85" spans="1:2" s="57" customFormat="1" x14ac:dyDescent="0.35">
      <c r="A85" s="56" t="s">
        <v>99</v>
      </c>
      <c r="B85" s="56" t="s">
        <v>332</v>
      </c>
    </row>
    <row r="86" spans="1:2" s="57" customFormat="1" x14ac:dyDescent="0.35">
      <c r="A86" s="56" t="s">
        <v>100</v>
      </c>
      <c r="B86" s="57" t="s">
        <v>354</v>
      </c>
    </row>
    <row r="87" spans="1:2" s="57" customFormat="1" x14ac:dyDescent="0.35">
      <c r="A87" s="56" t="s">
        <v>101</v>
      </c>
      <c r="B87" s="56" t="s">
        <v>332</v>
      </c>
    </row>
    <row r="88" spans="1:2" s="57" customFormat="1" x14ac:dyDescent="0.35">
      <c r="A88" s="56" t="s">
        <v>102</v>
      </c>
      <c r="B88" s="57" t="s">
        <v>355</v>
      </c>
    </row>
    <row r="89" spans="1:2" s="57" customFormat="1" x14ac:dyDescent="0.35">
      <c r="A89" s="56" t="s">
        <v>103</v>
      </c>
      <c r="B89" s="57" t="s">
        <v>356</v>
      </c>
    </row>
    <row r="90" spans="1:2" s="57" customFormat="1" x14ac:dyDescent="0.35">
      <c r="A90" s="56" t="s">
        <v>104</v>
      </c>
      <c r="B90" s="56" t="s">
        <v>332</v>
      </c>
    </row>
    <row r="91" spans="1:2" s="57" customFormat="1" x14ac:dyDescent="0.35">
      <c r="A91" s="56" t="s">
        <v>105</v>
      </c>
      <c r="B91" s="56" t="s">
        <v>332</v>
      </c>
    </row>
    <row r="92" spans="1:2" s="57" customFormat="1" x14ac:dyDescent="0.35">
      <c r="A92" s="56" t="s">
        <v>106</v>
      </c>
      <c r="B92" s="56" t="s">
        <v>332</v>
      </c>
    </row>
    <row r="93" spans="1:2" s="57" customFormat="1" x14ac:dyDescent="0.35">
      <c r="A93" s="56" t="s">
        <v>107</v>
      </c>
      <c r="B93" s="56" t="s">
        <v>332</v>
      </c>
    </row>
    <row r="94" spans="1:2" s="57" customFormat="1" x14ac:dyDescent="0.35">
      <c r="A94" s="56" t="s">
        <v>108</v>
      </c>
      <c r="B94" s="56" t="s">
        <v>332</v>
      </c>
    </row>
    <row r="95" spans="1:2" s="57" customFormat="1" x14ac:dyDescent="0.35">
      <c r="A95" s="56" t="s">
        <v>109</v>
      </c>
      <c r="B95" s="57" t="s">
        <v>357</v>
      </c>
    </row>
    <row r="96" spans="1:2" s="57" customFormat="1" x14ac:dyDescent="0.35">
      <c r="A96" s="56" t="s">
        <v>110</v>
      </c>
      <c r="B96" s="56" t="s">
        <v>332</v>
      </c>
    </row>
    <row r="97" spans="1:2" s="57" customFormat="1" x14ac:dyDescent="0.35">
      <c r="A97" s="56" t="s">
        <v>111</v>
      </c>
      <c r="B97" s="56" t="s">
        <v>332</v>
      </c>
    </row>
    <row r="98" spans="1:2" s="57" customFormat="1" x14ac:dyDescent="0.35">
      <c r="A98" s="56" t="s">
        <v>112</v>
      </c>
      <c r="B98" s="57" t="s">
        <v>358</v>
      </c>
    </row>
    <row r="99" spans="1:2" s="57" customFormat="1" x14ac:dyDescent="0.35">
      <c r="A99" s="56" t="s">
        <v>113</v>
      </c>
      <c r="B99" s="56" t="s">
        <v>332</v>
      </c>
    </row>
    <row r="100" spans="1:2" s="57" customFormat="1" x14ac:dyDescent="0.35">
      <c r="A100" s="56" t="s">
        <v>114</v>
      </c>
      <c r="B100" s="56" t="s">
        <v>359</v>
      </c>
    </row>
    <row r="101" spans="1:2" s="57" customFormat="1" x14ac:dyDescent="0.35">
      <c r="A101" s="56" t="s">
        <v>115</v>
      </c>
      <c r="B101" s="56" t="s">
        <v>332</v>
      </c>
    </row>
    <row r="102" spans="1:2" s="57" customFormat="1" x14ac:dyDescent="0.35">
      <c r="A102" s="56" t="s">
        <v>116</v>
      </c>
      <c r="B102" s="57" t="s">
        <v>360</v>
      </c>
    </row>
    <row r="103" spans="1:2" s="57" customFormat="1" x14ac:dyDescent="0.35">
      <c r="A103" s="56" t="s">
        <v>117</v>
      </c>
      <c r="B103" s="57" t="s">
        <v>361</v>
      </c>
    </row>
    <row r="104" spans="1:2" s="57" customFormat="1" x14ac:dyDescent="0.35">
      <c r="A104" s="56" t="s">
        <v>118</v>
      </c>
      <c r="B104" s="57" t="s">
        <v>362</v>
      </c>
    </row>
    <row r="105" spans="1:2" s="57" customFormat="1" x14ac:dyDescent="0.35">
      <c r="A105" s="56" t="s">
        <v>119</v>
      </c>
      <c r="B105" s="57" t="s">
        <v>363</v>
      </c>
    </row>
    <row r="106" spans="1:2" s="57" customFormat="1" x14ac:dyDescent="0.35">
      <c r="A106" s="56" t="s">
        <v>120</v>
      </c>
      <c r="B106" s="56" t="s">
        <v>332</v>
      </c>
    </row>
    <row r="107" spans="1:2" s="57" customFormat="1" x14ac:dyDescent="0.35">
      <c r="A107" s="56" t="s">
        <v>121</v>
      </c>
      <c r="B107" s="56" t="s">
        <v>332</v>
      </c>
    </row>
    <row r="108" spans="1:2" s="57" customFormat="1" x14ac:dyDescent="0.35">
      <c r="A108" s="56" t="s">
        <v>122</v>
      </c>
      <c r="B108" s="57" t="s">
        <v>364</v>
      </c>
    </row>
    <row r="109" spans="1:2" s="57" customFormat="1" x14ac:dyDescent="0.35">
      <c r="A109" s="56" t="s">
        <v>123</v>
      </c>
      <c r="B109" s="57" t="s">
        <v>365</v>
      </c>
    </row>
    <row r="110" spans="1:2" s="57" customFormat="1" x14ac:dyDescent="0.35">
      <c r="A110" s="56" t="s">
        <v>124</v>
      </c>
      <c r="B110" s="56" t="s">
        <v>332</v>
      </c>
    </row>
    <row r="111" spans="1:2" s="57" customFormat="1" x14ac:dyDescent="0.35">
      <c r="A111" s="56" t="s">
        <v>125</v>
      </c>
      <c r="B111" s="57" t="s">
        <v>366</v>
      </c>
    </row>
    <row r="112" spans="1:2" s="57" customFormat="1" x14ac:dyDescent="0.35">
      <c r="A112" s="56" t="s">
        <v>126</v>
      </c>
      <c r="B112" s="56" t="s">
        <v>332</v>
      </c>
    </row>
    <row r="113" spans="1:2" s="57" customFormat="1" x14ac:dyDescent="0.35">
      <c r="A113" s="56" t="s">
        <v>127</v>
      </c>
      <c r="B113" s="56" t="s">
        <v>332</v>
      </c>
    </row>
    <row r="114" spans="1:2" s="57" customFormat="1" x14ac:dyDescent="0.35">
      <c r="A114" s="56" t="s">
        <v>128</v>
      </c>
      <c r="B114" s="56" t="s">
        <v>332</v>
      </c>
    </row>
    <row r="115" spans="1:2" s="57" customFormat="1" x14ac:dyDescent="0.35">
      <c r="A115" s="56" t="s">
        <v>129</v>
      </c>
      <c r="B115" s="56" t="s">
        <v>332</v>
      </c>
    </row>
    <row r="116" spans="1:2" s="57" customFormat="1" x14ac:dyDescent="0.35">
      <c r="A116" s="56" t="s">
        <v>130</v>
      </c>
      <c r="B116" s="56" t="s">
        <v>332</v>
      </c>
    </row>
    <row r="117" spans="1:2" s="57" customFormat="1" x14ac:dyDescent="0.35">
      <c r="A117" s="56" t="s">
        <v>131</v>
      </c>
      <c r="B117" s="56" t="s">
        <v>332</v>
      </c>
    </row>
    <row r="118" spans="1:2" s="57" customFormat="1" x14ac:dyDescent="0.35">
      <c r="A118" s="56" t="s">
        <v>132</v>
      </c>
      <c r="B118" s="56" t="s">
        <v>332</v>
      </c>
    </row>
    <row r="119" spans="1:2" s="57" customFormat="1" x14ac:dyDescent="0.35">
      <c r="A119" s="56" t="s">
        <v>133</v>
      </c>
      <c r="B119" s="57" t="s">
        <v>367</v>
      </c>
    </row>
    <row r="120" spans="1:2" s="57" customFormat="1" x14ac:dyDescent="0.35">
      <c r="A120" s="56" t="s">
        <v>134</v>
      </c>
      <c r="B120" s="56" t="s">
        <v>332</v>
      </c>
    </row>
    <row r="121" spans="1:2" s="57" customFormat="1" x14ac:dyDescent="0.35">
      <c r="A121" s="56" t="s">
        <v>135</v>
      </c>
      <c r="B121" s="57" t="s">
        <v>368</v>
      </c>
    </row>
    <row r="122" spans="1:2" s="57" customFormat="1" x14ac:dyDescent="0.35">
      <c r="A122" s="56" t="s">
        <v>136</v>
      </c>
      <c r="B122" s="56" t="s">
        <v>332</v>
      </c>
    </row>
    <row r="123" spans="1:2" s="57" customFormat="1" x14ac:dyDescent="0.35">
      <c r="A123" s="56" t="s">
        <v>137</v>
      </c>
      <c r="B123" s="57" t="s">
        <v>369</v>
      </c>
    </row>
    <row r="124" spans="1:2" s="57" customFormat="1" x14ac:dyDescent="0.35">
      <c r="A124" s="56" t="s">
        <v>138</v>
      </c>
      <c r="B124" s="57" t="s">
        <v>370</v>
      </c>
    </row>
    <row r="125" spans="1:2" s="57" customFormat="1" x14ac:dyDescent="0.35">
      <c r="A125" s="56" t="s">
        <v>139</v>
      </c>
      <c r="B125" s="56" t="s">
        <v>332</v>
      </c>
    </row>
    <row r="126" spans="1:2" s="57" customFormat="1" x14ac:dyDescent="0.35">
      <c r="A126" s="56" t="s">
        <v>140</v>
      </c>
      <c r="B126" s="57" t="s">
        <v>371</v>
      </c>
    </row>
    <row r="127" spans="1:2" s="57" customFormat="1" x14ac:dyDescent="0.35">
      <c r="A127" s="56" t="s">
        <v>141</v>
      </c>
      <c r="B127" s="56" t="s">
        <v>332</v>
      </c>
    </row>
    <row r="128" spans="1:2" s="57" customFormat="1" x14ac:dyDescent="0.35">
      <c r="A128" s="56" t="s">
        <v>142</v>
      </c>
      <c r="B128" s="56" t="s">
        <v>332</v>
      </c>
    </row>
    <row r="129" spans="1:2" s="57" customFormat="1" x14ac:dyDescent="0.35">
      <c r="A129" s="58" t="s">
        <v>143</v>
      </c>
      <c r="B129" s="58" t="s">
        <v>332</v>
      </c>
    </row>
    <row r="130" spans="1:2" s="57" customFormat="1" x14ac:dyDescent="0.35">
      <c r="A130" s="58" t="s">
        <v>144</v>
      </c>
      <c r="B130" s="58" t="s">
        <v>332</v>
      </c>
    </row>
    <row r="131" spans="1:2" s="57" customFormat="1" x14ac:dyDescent="0.35">
      <c r="A131" s="58" t="s">
        <v>145</v>
      </c>
      <c r="B131" s="58" t="s">
        <v>332</v>
      </c>
    </row>
    <row r="132" spans="1:2" s="57" customFormat="1" x14ac:dyDescent="0.35">
      <c r="A132" s="58" t="s">
        <v>146</v>
      </c>
      <c r="B132" t="s">
        <v>372</v>
      </c>
    </row>
    <row r="133" spans="1:2" s="57" customFormat="1" x14ac:dyDescent="0.35">
      <c r="A133" s="58" t="s">
        <v>147</v>
      </c>
      <c r="B133" s="58" t="s">
        <v>332</v>
      </c>
    </row>
    <row r="134" spans="1:2" s="57" customFormat="1" x14ac:dyDescent="0.35">
      <c r="A134" s="58" t="s">
        <v>148</v>
      </c>
      <c r="B134" t="s">
        <v>373</v>
      </c>
    </row>
    <row r="135" spans="1:2" s="57" customFormat="1" x14ac:dyDescent="0.35">
      <c r="A135" s="58" t="s">
        <v>149</v>
      </c>
      <c r="B135" s="58" t="s">
        <v>332</v>
      </c>
    </row>
    <row r="136" spans="1:2" s="57" customFormat="1" x14ac:dyDescent="0.35">
      <c r="A136" s="58" t="s">
        <v>150</v>
      </c>
      <c r="B136" t="s">
        <v>374</v>
      </c>
    </row>
    <row r="137" spans="1:2" s="57" customFormat="1" x14ac:dyDescent="0.35">
      <c r="A137" s="58" t="s">
        <v>151</v>
      </c>
      <c r="B137" s="58" t="s">
        <v>332</v>
      </c>
    </row>
    <row r="138" spans="1:2" s="57" customFormat="1" x14ac:dyDescent="0.35">
      <c r="A138" s="58" t="s">
        <v>152</v>
      </c>
      <c r="B138" s="58" t="s">
        <v>332</v>
      </c>
    </row>
    <row r="139" spans="1:2" s="57" customFormat="1" x14ac:dyDescent="0.35">
      <c r="A139" s="58" t="s">
        <v>153</v>
      </c>
      <c r="B139" s="58" t="s">
        <v>332</v>
      </c>
    </row>
    <row r="140" spans="1:2" s="57" customFormat="1" x14ac:dyDescent="0.35">
      <c r="A140" s="58" t="s">
        <v>154</v>
      </c>
      <c r="B140" s="58" t="s">
        <v>332</v>
      </c>
    </row>
    <row r="141" spans="1:2" s="57" customFormat="1" x14ac:dyDescent="0.35">
      <c r="A141" s="58" t="s">
        <v>155</v>
      </c>
      <c r="B141" s="58" t="s">
        <v>332</v>
      </c>
    </row>
    <row r="142" spans="1:2" s="57" customFormat="1" x14ac:dyDescent="0.35">
      <c r="A142" s="58" t="s">
        <v>156</v>
      </c>
      <c r="B142" s="58" t="s">
        <v>332</v>
      </c>
    </row>
    <row r="143" spans="1:2" s="57" customFormat="1" x14ac:dyDescent="0.35">
      <c r="A143" s="58" t="s">
        <v>157</v>
      </c>
      <c r="B143" s="58" t="s">
        <v>332</v>
      </c>
    </row>
    <row r="144" spans="1:2" s="57" customFormat="1" x14ac:dyDescent="0.35">
      <c r="A144" s="58" t="s">
        <v>158</v>
      </c>
      <c r="B144" t="s">
        <v>375</v>
      </c>
    </row>
    <row r="145" spans="1:2" s="57" customFormat="1" x14ac:dyDescent="0.35">
      <c r="A145" s="58" t="s">
        <v>160</v>
      </c>
      <c r="B145" t="s">
        <v>376</v>
      </c>
    </row>
    <row r="146" spans="1:2" s="57" customFormat="1" x14ac:dyDescent="0.35">
      <c r="A146" s="58" t="s">
        <v>161</v>
      </c>
      <c r="B146" t="s">
        <v>377</v>
      </c>
    </row>
    <row r="147" spans="1:2" s="57" customFormat="1" x14ac:dyDescent="0.35">
      <c r="A147" s="58" t="s">
        <v>162</v>
      </c>
      <c r="B147" s="58" t="s">
        <v>332</v>
      </c>
    </row>
    <row r="148" spans="1:2" s="57" customFormat="1" x14ac:dyDescent="0.35">
      <c r="A148" s="58" t="s">
        <v>163</v>
      </c>
      <c r="B148" t="s">
        <v>378</v>
      </c>
    </row>
    <row r="149" spans="1:2" s="57" customFormat="1" x14ac:dyDescent="0.35">
      <c r="A149" s="58" t="s">
        <v>164</v>
      </c>
      <c r="B149" t="s">
        <v>379</v>
      </c>
    </row>
    <row r="150" spans="1:2" s="57" customFormat="1" x14ac:dyDescent="0.35">
      <c r="A150" s="58" t="s">
        <v>165</v>
      </c>
      <c r="B150" s="58" t="s">
        <v>332</v>
      </c>
    </row>
    <row r="151" spans="1:2" s="57" customFormat="1" x14ac:dyDescent="0.35">
      <c r="A151" s="58" t="s">
        <v>166</v>
      </c>
      <c r="B151" t="s">
        <v>380</v>
      </c>
    </row>
    <row r="152" spans="1:2" s="57" customFormat="1" x14ac:dyDescent="0.35">
      <c r="A152" s="58" t="s">
        <v>167</v>
      </c>
      <c r="B152" s="58" t="s">
        <v>332</v>
      </c>
    </row>
    <row r="153" spans="1:2" s="57" customFormat="1" x14ac:dyDescent="0.35">
      <c r="A153" s="58" t="s">
        <v>168</v>
      </c>
      <c r="B153" t="s">
        <v>381</v>
      </c>
    </row>
    <row r="154" spans="1:2" s="57" customFormat="1" x14ac:dyDescent="0.35">
      <c r="A154" s="58" t="s">
        <v>169</v>
      </c>
      <c r="B154" s="58" t="s">
        <v>332</v>
      </c>
    </row>
    <row r="155" spans="1:2" s="57" customFormat="1" x14ac:dyDescent="0.35">
      <c r="A155" s="58" t="s">
        <v>170</v>
      </c>
      <c r="B155" s="58" t="s">
        <v>332</v>
      </c>
    </row>
    <row r="156" spans="1:2" s="57" customFormat="1" x14ac:dyDescent="0.35">
      <c r="A156" s="58" t="s">
        <v>171</v>
      </c>
      <c r="B156" s="58" t="s">
        <v>332</v>
      </c>
    </row>
    <row r="157" spans="1:2" s="57" customFormat="1" x14ac:dyDescent="0.35">
      <c r="A157" s="58" t="s">
        <v>172</v>
      </c>
      <c r="B157" t="s">
        <v>382</v>
      </c>
    </row>
    <row r="158" spans="1:2" s="57" customFormat="1" x14ac:dyDescent="0.35">
      <c r="A158" s="58" t="s">
        <v>173</v>
      </c>
      <c r="B158" s="58" t="s">
        <v>332</v>
      </c>
    </row>
    <row r="159" spans="1:2" s="57" customFormat="1" x14ac:dyDescent="0.35">
      <c r="A159" s="58" t="s">
        <v>174</v>
      </c>
      <c r="B159" s="58" t="s">
        <v>332</v>
      </c>
    </row>
    <row r="160" spans="1:2" s="57" customFormat="1" x14ac:dyDescent="0.35">
      <c r="A160" s="58" t="s">
        <v>175</v>
      </c>
      <c r="B160" t="s">
        <v>383</v>
      </c>
    </row>
    <row r="161" spans="1:2" s="57" customFormat="1" x14ac:dyDescent="0.35">
      <c r="A161" s="58" t="s">
        <v>176</v>
      </c>
      <c r="B161" s="58" t="s">
        <v>332</v>
      </c>
    </row>
    <row r="162" spans="1:2" s="57" customFormat="1" x14ac:dyDescent="0.35">
      <c r="A162" s="58" t="s">
        <v>177</v>
      </c>
      <c r="B162" s="58" t="s">
        <v>332</v>
      </c>
    </row>
    <row r="163" spans="1:2" s="57" customFormat="1" x14ac:dyDescent="0.35">
      <c r="A163" s="58" t="s">
        <v>178</v>
      </c>
      <c r="B163" t="s">
        <v>384</v>
      </c>
    </row>
    <row r="164" spans="1:2" s="57" customFormat="1" x14ac:dyDescent="0.35">
      <c r="A164" s="58" t="s">
        <v>179</v>
      </c>
      <c r="B164" t="s">
        <v>385</v>
      </c>
    </row>
    <row r="165" spans="1:2" s="57" customFormat="1" x14ac:dyDescent="0.35">
      <c r="A165" s="58" t="s">
        <v>180</v>
      </c>
      <c r="B165" s="58" t="s">
        <v>332</v>
      </c>
    </row>
    <row r="166" spans="1:2" s="57" customFormat="1" x14ac:dyDescent="0.35">
      <c r="A166" s="58" t="s">
        <v>181</v>
      </c>
      <c r="B166" s="58" t="s">
        <v>332</v>
      </c>
    </row>
    <row r="167" spans="1:2" s="57" customFormat="1" x14ac:dyDescent="0.35">
      <c r="A167" s="58" t="s">
        <v>182</v>
      </c>
      <c r="B167" t="s">
        <v>386</v>
      </c>
    </row>
    <row r="168" spans="1:2" s="57" customFormat="1" x14ac:dyDescent="0.35">
      <c r="A168" s="58" t="s">
        <v>183</v>
      </c>
      <c r="B168" t="s">
        <v>387</v>
      </c>
    </row>
    <row r="169" spans="1:2" s="57" customFormat="1" x14ac:dyDescent="0.35">
      <c r="A169" s="58" t="s">
        <v>184</v>
      </c>
      <c r="B169" t="s">
        <v>388</v>
      </c>
    </row>
    <row r="170" spans="1:2" s="57" customFormat="1" x14ac:dyDescent="0.35">
      <c r="A170" s="58" t="s">
        <v>185</v>
      </c>
      <c r="B170" t="s">
        <v>389</v>
      </c>
    </row>
    <row r="171" spans="1:2" s="57" customFormat="1" x14ac:dyDescent="0.35">
      <c r="A171" s="58" t="s">
        <v>186</v>
      </c>
      <c r="B171" t="s">
        <v>390</v>
      </c>
    </row>
    <row r="172" spans="1:2" s="57" customFormat="1" x14ac:dyDescent="0.35">
      <c r="A172" s="58" t="s">
        <v>391</v>
      </c>
      <c r="B172" t="s">
        <v>392</v>
      </c>
    </row>
    <row r="173" spans="1:2" s="57" customFormat="1" x14ac:dyDescent="0.35">
      <c r="A173" s="58" t="s">
        <v>188</v>
      </c>
      <c r="B173" s="58" t="s">
        <v>332</v>
      </c>
    </row>
    <row r="174" spans="1:2" s="57" customFormat="1" x14ac:dyDescent="0.35">
      <c r="A174" s="58" t="s">
        <v>189</v>
      </c>
      <c r="B174" s="58" t="s">
        <v>332</v>
      </c>
    </row>
    <row r="175" spans="1:2" s="57" customFormat="1" x14ac:dyDescent="0.35">
      <c r="A175" s="58" t="s">
        <v>190</v>
      </c>
      <c r="B175" s="58" t="s">
        <v>332</v>
      </c>
    </row>
    <row r="176" spans="1:2" s="57" customFormat="1" x14ac:dyDescent="0.35">
      <c r="A176" s="58" t="s">
        <v>191</v>
      </c>
      <c r="B176" s="58" t="s">
        <v>332</v>
      </c>
    </row>
    <row r="177" spans="1:2" s="57" customFormat="1" x14ac:dyDescent="0.35">
      <c r="A177" s="58" t="s">
        <v>192</v>
      </c>
      <c r="B177" t="s">
        <v>393</v>
      </c>
    </row>
    <row r="178" spans="1:2" s="57" customFormat="1" x14ac:dyDescent="0.35">
      <c r="A178" s="58" t="s">
        <v>193</v>
      </c>
      <c r="B178" t="s">
        <v>394</v>
      </c>
    </row>
    <row r="179" spans="1:2" s="57" customFormat="1" x14ac:dyDescent="0.35">
      <c r="A179" s="58" t="s">
        <v>194</v>
      </c>
      <c r="B179" s="58" t="s">
        <v>332</v>
      </c>
    </row>
    <row r="180" spans="1:2" s="57" customFormat="1" x14ac:dyDescent="0.35">
      <c r="A180" s="58" t="s">
        <v>195</v>
      </c>
      <c r="B180" t="s">
        <v>395</v>
      </c>
    </row>
    <row r="181" spans="1:2" s="57" customFormat="1" x14ac:dyDescent="0.35">
      <c r="A181" s="58" t="s">
        <v>196</v>
      </c>
      <c r="B181" s="58" t="s">
        <v>332</v>
      </c>
    </row>
    <row r="182" spans="1:2" s="57" customFormat="1" x14ac:dyDescent="0.35">
      <c r="A182" s="58" t="s">
        <v>197</v>
      </c>
      <c r="B182" s="58" t="s">
        <v>332</v>
      </c>
    </row>
    <row r="183" spans="1:2" s="57" customFormat="1" x14ac:dyDescent="0.35">
      <c r="A183" s="58" t="s">
        <v>198</v>
      </c>
      <c r="B183" s="58" t="s">
        <v>332</v>
      </c>
    </row>
    <row r="184" spans="1:2" s="57" customFormat="1" x14ac:dyDescent="0.35">
      <c r="A184" s="58" t="s">
        <v>199</v>
      </c>
      <c r="B184" t="s">
        <v>396</v>
      </c>
    </row>
    <row r="185" spans="1:2" s="57" customFormat="1" x14ac:dyDescent="0.35">
      <c r="A185" s="58" t="s">
        <v>200</v>
      </c>
      <c r="B185" s="58" t="s">
        <v>332</v>
      </c>
    </row>
    <row r="186" spans="1:2" s="57" customFormat="1" x14ac:dyDescent="0.35">
      <c r="A186" s="58" t="s">
        <v>202</v>
      </c>
      <c r="B186" s="58" t="s">
        <v>332</v>
      </c>
    </row>
    <row r="187" spans="1:2" s="57" customFormat="1" x14ac:dyDescent="0.35">
      <c r="A187" s="58" t="s">
        <v>203</v>
      </c>
      <c r="B187" t="s">
        <v>397</v>
      </c>
    </row>
    <row r="188" spans="1:2" s="57" customFormat="1" x14ac:dyDescent="0.35">
      <c r="A188" s="58" t="s">
        <v>204</v>
      </c>
      <c r="B188" t="s">
        <v>398</v>
      </c>
    </row>
    <row r="189" spans="1:2" s="57" customFormat="1" x14ac:dyDescent="0.35">
      <c r="A189" s="58" t="s">
        <v>205</v>
      </c>
      <c r="B189" t="s">
        <v>399</v>
      </c>
    </row>
    <row r="191" spans="1:2" x14ac:dyDescent="0.35">
      <c r="A191" s="4" t="s">
        <v>400</v>
      </c>
    </row>
    <row r="192" spans="1:2" x14ac:dyDescent="0.35">
      <c r="A192" t="s">
        <v>401</v>
      </c>
    </row>
    <row r="193" spans="1:9" x14ac:dyDescent="0.35">
      <c r="A193" t="s">
        <v>326</v>
      </c>
    </row>
    <row r="194" spans="1:9" x14ac:dyDescent="0.35">
      <c r="A194" s="4" t="s">
        <v>327</v>
      </c>
      <c r="G194" s="3"/>
      <c r="H194" s="42"/>
      <c r="I194" s="3"/>
    </row>
    <row r="195" spans="1:9" x14ac:dyDescent="0.35">
      <c r="A195" s="58" t="s">
        <v>30</v>
      </c>
      <c r="B195" s="58" t="s">
        <v>402</v>
      </c>
      <c r="H195" s="10"/>
    </row>
    <row r="196" spans="1:9" x14ac:dyDescent="0.35">
      <c r="A196" s="58" t="s">
        <v>31</v>
      </c>
      <c r="B196" s="58" t="s">
        <v>402</v>
      </c>
      <c r="H196" s="10"/>
    </row>
    <row r="197" spans="1:9" x14ac:dyDescent="0.35">
      <c r="A197" s="58" t="s">
        <v>32</v>
      </c>
      <c r="B197" s="58" t="s">
        <v>402</v>
      </c>
      <c r="H197" s="10"/>
    </row>
    <row r="198" spans="1:9" x14ac:dyDescent="0.35">
      <c r="A198" s="58" t="s">
        <v>33</v>
      </c>
      <c r="B198" s="58" t="s">
        <v>402</v>
      </c>
      <c r="H198" s="10"/>
    </row>
    <row r="199" spans="1:9" x14ac:dyDescent="0.35">
      <c r="A199" s="58" t="s">
        <v>34</v>
      </c>
      <c r="B199" s="58" t="s">
        <v>332</v>
      </c>
      <c r="H199" s="10"/>
    </row>
    <row r="200" spans="1:9" x14ac:dyDescent="0.35">
      <c r="A200" s="58" t="s">
        <v>35</v>
      </c>
      <c r="B200" s="58" t="s">
        <v>332</v>
      </c>
      <c r="H200" s="10"/>
    </row>
    <row r="201" spans="1:9" x14ac:dyDescent="0.35">
      <c r="A201" s="58" t="s">
        <v>36</v>
      </c>
      <c r="B201" s="58" t="s">
        <v>332</v>
      </c>
      <c r="H201" s="10"/>
    </row>
    <row r="202" spans="1:9" x14ac:dyDescent="0.35">
      <c r="A202" s="58" t="s">
        <v>37</v>
      </c>
      <c r="B202" s="58" t="s">
        <v>332</v>
      </c>
      <c r="H202" s="10"/>
    </row>
    <row r="203" spans="1:9" x14ac:dyDescent="0.35">
      <c r="A203" s="58" t="s">
        <v>38</v>
      </c>
      <c r="B203" s="58" t="s">
        <v>332</v>
      </c>
      <c r="H203" s="10"/>
    </row>
    <row r="204" spans="1:9" x14ac:dyDescent="0.35">
      <c r="A204" s="58" t="s">
        <v>39</v>
      </c>
      <c r="B204" s="58" t="s">
        <v>332</v>
      </c>
      <c r="H204" s="10"/>
    </row>
    <row r="205" spans="1:9" x14ac:dyDescent="0.35">
      <c r="A205" s="58" t="s">
        <v>40</v>
      </c>
      <c r="B205" s="58" t="s">
        <v>402</v>
      </c>
      <c r="H205" s="10"/>
    </row>
    <row r="206" spans="1:9" x14ac:dyDescent="0.35">
      <c r="A206" s="58" t="s">
        <v>41</v>
      </c>
      <c r="B206" s="58" t="s">
        <v>332</v>
      </c>
      <c r="H206" s="10"/>
    </row>
    <row r="207" spans="1:9" x14ac:dyDescent="0.35">
      <c r="A207" s="58" t="s">
        <v>42</v>
      </c>
      <c r="B207" s="58" t="s">
        <v>332</v>
      </c>
      <c r="H207" s="10"/>
    </row>
    <row r="208" spans="1:9" x14ac:dyDescent="0.35">
      <c r="A208" s="58" t="s">
        <v>43</v>
      </c>
      <c r="B208" s="58" t="s">
        <v>332</v>
      </c>
      <c r="H208" s="10"/>
    </row>
    <row r="209" spans="1:8" x14ac:dyDescent="0.35">
      <c r="A209" s="58" t="s">
        <v>44</v>
      </c>
      <c r="B209" s="58" t="s">
        <v>402</v>
      </c>
      <c r="H209" s="10"/>
    </row>
    <row r="210" spans="1:8" x14ac:dyDescent="0.35">
      <c r="A210" s="58" t="s">
        <v>45</v>
      </c>
      <c r="B210" s="58" t="s">
        <v>332</v>
      </c>
      <c r="H210" s="10"/>
    </row>
    <row r="211" spans="1:8" x14ac:dyDescent="0.35">
      <c r="A211" s="58" t="s">
        <v>46</v>
      </c>
      <c r="B211" s="58" t="s">
        <v>332</v>
      </c>
      <c r="H211" s="10"/>
    </row>
    <row r="212" spans="1:8" x14ac:dyDescent="0.35">
      <c r="A212" s="58" t="s">
        <v>47</v>
      </c>
      <c r="B212" s="58" t="s">
        <v>402</v>
      </c>
      <c r="H212" s="10"/>
    </row>
    <row r="213" spans="1:8" x14ac:dyDescent="0.35">
      <c r="A213" s="58" t="s">
        <v>48</v>
      </c>
      <c r="B213" s="58" t="s">
        <v>332</v>
      </c>
      <c r="H213" s="10"/>
    </row>
    <row r="214" spans="1:8" x14ac:dyDescent="0.35">
      <c r="A214" s="58" t="s">
        <v>49</v>
      </c>
      <c r="B214" s="58" t="s">
        <v>332</v>
      </c>
      <c r="H214" s="10"/>
    </row>
    <row r="215" spans="1:8" x14ac:dyDescent="0.35">
      <c r="A215" s="58" t="s">
        <v>50</v>
      </c>
      <c r="B215" s="58" t="s">
        <v>402</v>
      </c>
      <c r="H215" s="10"/>
    </row>
    <row r="216" spans="1:8" x14ac:dyDescent="0.35">
      <c r="A216" s="58" t="s">
        <v>51</v>
      </c>
      <c r="B216" s="58" t="s">
        <v>332</v>
      </c>
      <c r="H216" s="10"/>
    </row>
    <row r="217" spans="1:8" x14ac:dyDescent="0.35">
      <c r="A217" s="58" t="s">
        <v>52</v>
      </c>
      <c r="B217" s="58" t="s">
        <v>332</v>
      </c>
      <c r="H217" s="10"/>
    </row>
    <row r="218" spans="1:8" x14ac:dyDescent="0.35">
      <c r="A218" s="58" t="s">
        <v>53</v>
      </c>
      <c r="B218" s="58" t="s">
        <v>402</v>
      </c>
      <c r="H218" s="10"/>
    </row>
    <row r="219" spans="1:8" x14ac:dyDescent="0.35">
      <c r="A219" s="58" t="s">
        <v>54</v>
      </c>
      <c r="B219" s="58" t="s">
        <v>332</v>
      </c>
      <c r="H219" s="10"/>
    </row>
    <row r="220" spans="1:8" x14ac:dyDescent="0.35">
      <c r="A220" s="58" t="s">
        <v>55</v>
      </c>
      <c r="B220" s="58" t="s">
        <v>332</v>
      </c>
      <c r="H220" s="10"/>
    </row>
    <row r="221" spans="1:8" x14ac:dyDescent="0.35">
      <c r="A221" s="58" t="s">
        <v>56</v>
      </c>
      <c r="B221" s="58" t="s">
        <v>332</v>
      </c>
      <c r="H221" s="10"/>
    </row>
    <row r="222" spans="1:8" x14ac:dyDescent="0.35">
      <c r="A222" s="58" t="s">
        <v>340</v>
      </c>
      <c r="B222" s="58" t="s">
        <v>332</v>
      </c>
      <c r="H222" s="10"/>
    </row>
    <row r="223" spans="1:8" x14ac:dyDescent="0.35">
      <c r="A223" s="58" t="s">
        <v>58</v>
      </c>
      <c r="B223" s="58" t="s">
        <v>402</v>
      </c>
      <c r="H223" s="10"/>
    </row>
    <row r="224" spans="1:8" x14ac:dyDescent="0.35">
      <c r="A224" s="58" t="s">
        <v>59</v>
      </c>
      <c r="B224" s="58" t="s">
        <v>332</v>
      </c>
      <c r="H224" s="10"/>
    </row>
    <row r="225" spans="1:8" x14ac:dyDescent="0.35">
      <c r="A225" s="58" t="s">
        <v>60</v>
      </c>
      <c r="B225" s="58" t="s">
        <v>332</v>
      </c>
      <c r="H225" s="10"/>
    </row>
    <row r="226" spans="1:8" x14ac:dyDescent="0.35">
      <c r="A226" s="58" t="s">
        <v>61</v>
      </c>
      <c r="B226" s="58" t="s">
        <v>332</v>
      </c>
      <c r="H226" s="10"/>
    </row>
    <row r="227" spans="1:8" x14ac:dyDescent="0.35">
      <c r="A227" s="58" t="s">
        <v>62</v>
      </c>
      <c r="B227" s="58" t="s">
        <v>332</v>
      </c>
      <c r="H227" s="10"/>
    </row>
    <row r="228" spans="1:8" x14ac:dyDescent="0.35">
      <c r="A228" s="58" t="s">
        <v>63</v>
      </c>
      <c r="B228" s="58" t="s">
        <v>402</v>
      </c>
      <c r="H228" s="10"/>
    </row>
    <row r="229" spans="1:8" x14ac:dyDescent="0.35">
      <c r="A229" s="58" t="s">
        <v>64</v>
      </c>
      <c r="B229" s="58" t="s">
        <v>332</v>
      </c>
      <c r="H229" s="10"/>
    </row>
    <row r="230" spans="1:8" x14ac:dyDescent="0.35">
      <c r="A230" s="58" t="s">
        <v>65</v>
      </c>
      <c r="B230" s="58" t="s">
        <v>332</v>
      </c>
      <c r="H230" s="10"/>
    </row>
    <row r="231" spans="1:8" x14ac:dyDescent="0.35">
      <c r="A231" s="58" t="s">
        <v>66</v>
      </c>
      <c r="B231" s="58" t="s">
        <v>332</v>
      </c>
      <c r="H231" s="10"/>
    </row>
    <row r="232" spans="1:8" x14ac:dyDescent="0.35">
      <c r="A232" s="58" t="s">
        <v>67</v>
      </c>
      <c r="B232" s="58" t="s">
        <v>332</v>
      </c>
      <c r="H232" s="10"/>
    </row>
    <row r="233" spans="1:8" x14ac:dyDescent="0.35">
      <c r="A233" s="58" t="s">
        <v>68</v>
      </c>
      <c r="B233" s="58" t="s">
        <v>403</v>
      </c>
      <c r="H233" s="10"/>
    </row>
    <row r="234" spans="1:8" x14ac:dyDescent="0.35">
      <c r="A234" s="58" t="s">
        <v>69</v>
      </c>
      <c r="B234" s="58" t="s">
        <v>402</v>
      </c>
      <c r="H234" s="10"/>
    </row>
    <row r="235" spans="1:8" x14ac:dyDescent="0.35">
      <c r="A235" s="58" t="s">
        <v>70</v>
      </c>
      <c r="B235" s="58" t="s">
        <v>332</v>
      </c>
      <c r="H235" s="10"/>
    </row>
    <row r="236" spans="1:8" x14ac:dyDescent="0.35">
      <c r="A236" s="58" t="s">
        <v>71</v>
      </c>
      <c r="B236" s="58" t="s">
        <v>332</v>
      </c>
      <c r="H236" s="10"/>
    </row>
    <row r="237" spans="1:8" x14ac:dyDescent="0.35">
      <c r="A237" s="58" t="s">
        <v>72</v>
      </c>
      <c r="B237" s="58" t="s">
        <v>332</v>
      </c>
      <c r="H237" s="10"/>
    </row>
    <row r="238" spans="1:8" x14ac:dyDescent="0.35">
      <c r="A238" s="58" t="s">
        <v>73</v>
      </c>
      <c r="B238" s="58" t="s">
        <v>402</v>
      </c>
      <c r="H238" s="10"/>
    </row>
    <row r="239" spans="1:8" x14ac:dyDescent="0.35">
      <c r="A239" s="58" t="s">
        <v>74</v>
      </c>
      <c r="B239" s="58" t="s">
        <v>332</v>
      </c>
      <c r="H239" s="10"/>
    </row>
    <row r="240" spans="1:8" x14ac:dyDescent="0.35">
      <c r="A240" s="58" t="s">
        <v>75</v>
      </c>
      <c r="B240" s="58" t="s">
        <v>332</v>
      </c>
      <c r="H240" s="10"/>
    </row>
    <row r="241" spans="1:8" x14ac:dyDescent="0.35">
      <c r="A241" s="58" t="s">
        <v>76</v>
      </c>
      <c r="B241" s="58" t="s">
        <v>332</v>
      </c>
      <c r="H241" s="10"/>
    </row>
    <row r="242" spans="1:8" x14ac:dyDescent="0.35">
      <c r="A242" s="58" t="s">
        <v>77</v>
      </c>
      <c r="B242" s="58" t="s">
        <v>332</v>
      </c>
      <c r="H242" s="10"/>
    </row>
    <row r="243" spans="1:8" x14ac:dyDescent="0.35">
      <c r="A243" s="58" t="s">
        <v>78</v>
      </c>
      <c r="B243" s="58" t="s">
        <v>332</v>
      </c>
      <c r="H243" s="10"/>
    </row>
    <row r="244" spans="1:8" x14ac:dyDescent="0.35">
      <c r="A244" s="58" t="s">
        <v>79</v>
      </c>
      <c r="B244" s="58" t="s">
        <v>402</v>
      </c>
      <c r="H244" s="10"/>
    </row>
    <row r="245" spans="1:8" x14ac:dyDescent="0.35">
      <c r="A245" s="58" t="s">
        <v>80</v>
      </c>
      <c r="B245" s="58" t="s">
        <v>332</v>
      </c>
      <c r="H245" s="10"/>
    </row>
    <row r="246" spans="1:8" x14ac:dyDescent="0.35">
      <c r="A246" s="58" t="s">
        <v>81</v>
      </c>
      <c r="B246" s="58" t="s">
        <v>332</v>
      </c>
      <c r="H246" s="10"/>
    </row>
    <row r="247" spans="1:8" x14ac:dyDescent="0.35">
      <c r="A247" s="58" t="s">
        <v>82</v>
      </c>
      <c r="B247" s="58" t="s">
        <v>402</v>
      </c>
      <c r="H247" s="10"/>
    </row>
    <row r="248" spans="1:8" x14ac:dyDescent="0.35">
      <c r="A248" s="58" t="s">
        <v>83</v>
      </c>
      <c r="B248" s="58" t="s">
        <v>332</v>
      </c>
      <c r="H248" s="10"/>
    </row>
    <row r="249" spans="1:8" x14ac:dyDescent="0.35">
      <c r="A249" s="58" t="s">
        <v>84</v>
      </c>
      <c r="B249" s="58" t="s">
        <v>332</v>
      </c>
      <c r="H249" s="10"/>
    </row>
    <row r="250" spans="1:8" x14ac:dyDescent="0.35">
      <c r="A250" s="58" t="s">
        <v>85</v>
      </c>
      <c r="B250" s="58" t="s">
        <v>332</v>
      </c>
      <c r="H250" s="10"/>
    </row>
    <row r="251" spans="1:8" x14ac:dyDescent="0.35">
      <c r="A251" s="58" t="s">
        <v>86</v>
      </c>
      <c r="B251" s="58" t="s">
        <v>402</v>
      </c>
      <c r="H251" s="10"/>
    </row>
    <row r="252" spans="1:8" x14ac:dyDescent="0.35">
      <c r="A252" s="58" t="s">
        <v>87</v>
      </c>
      <c r="B252" s="58" t="s">
        <v>332</v>
      </c>
      <c r="H252" s="10"/>
    </row>
    <row r="253" spans="1:8" x14ac:dyDescent="0.35">
      <c r="A253" s="58" t="s">
        <v>88</v>
      </c>
      <c r="B253" s="58" t="s">
        <v>332</v>
      </c>
      <c r="H253" s="10"/>
    </row>
    <row r="254" spans="1:8" x14ac:dyDescent="0.35">
      <c r="A254" s="58" t="s">
        <v>89</v>
      </c>
      <c r="B254" s="58" t="s">
        <v>332</v>
      </c>
      <c r="H254" s="10"/>
    </row>
    <row r="255" spans="1:8" x14ac:dyDescent="0.35">
      <c r="A255" s="58" t="s">
        <v>90</v>
      </c>
      <c r="B255" s="58" t="s">
        <v>332</v>
      </c>
      <c r="H255" s="10"/>
    </row>
    <row r="256" spans="1:8" x14ac:dyDescent="0.35">
      <c r="A256" s="58" t="s">
        <v>91</v>
      </c>
      <c r="B256" s="58" t="s">
        <v>332</v>
      </c>
      <c r="H256" s="10"/>
    </row>
    <row r="257" spans="1:8" x14ac:dyDescent="0.35">
      <c r="A257" s="58" t="s">
        <v>92</v>
      </c>
      <c r="B257" s="58" t="s">
        <v>332</v>
      </c>
      <c r="H257" s="10"/>
    </row>
    <row r="258" spans="1:8" x14ac:dyDescent="0.35">
      <c r="A258" s="58" t="s">
        <v>93</v>
      </c>
      <c r="B258" s="58" t="s">
        <v>402</v>
      </c>
      <c r="H258" s="10"/>
    </row>
    <row r="259" spans="1:8" x14ac:dyDescent="0.35">
      <c r="A259" s="58" t="s">
        <v>94</v>
      </c>
      <c r="B259" s="58" t="s">
        <v>332</v>
      </c>
      <c r="H259" s="10"/>
    </row>
    <row r="260" spans="1:8" x14ac:dyDescent="0.35">
      <c r="A260" s="58" t="s">
        <v>95</v>
      </c>
      <c r="B260" s="58" t="s">
        <v>402</v>
      </c>
      <c r="H260" s="10"/>
    </row>
    <row r="261" spans="1:8" x14ac:dyDescent="0.35">
      <c r="A261" s="58" t="s">
        <v>96</v>
      </c>
      <c r="B261" s="58" t="s">
        <v>332</v>
      </c>
      <c r="H261" s="10"/>
    </row>
    <row r="262" spans="1:8" x14ac:dyDescent="0.35">
      <c r="A262" s="58" t="s">
        <v>97</v>
      </c>
      <c r="B262" s="58" t="s">
        <v>332</v>
      </c>
      <c r="H262" s="10"/>
    </row>
    <row r="263" spans="1:8" x14ac:dyDescent="0.35">
      <c r="A263" s="58" t="s">
        <v>98</v>
      </c>
      <c r="B263" s="58" t="s">
        <v>332</v>
      </c>
      <c r="H263" s="10"/>
    </row>
    <row r="264" spans="1:8" x14ac:dyDescent="0.35">
      <c r="A264" s="58" t="s">
        <v>99</v>
      </c>
      <c r="B264" s="58" t="s">
        <v>332</v>
      </c>
      <c r="H264" s="10"/>
    </row>
    <row r="265" spans="1:8" x14ac:dyDescent="0.35">
      <c r="A265" s="58" t="s">
        <v>100</v>
      </c>
      <c r="B265" s="58" t="s">
        <v>402</v>
      </c>
      <c r="H265" s="10"/>
    </row>
    <row r="266" spans="1:8" x14ac:dyDescent="0.35">
      <c r="A266" s="58" t="s">
        <v>101</v>
      </c>
      <c r="B266" s="58" t="s">
        <v>332</v>
      </c>
      <c r="H266" s="10"/>
    </row>
    <row r="267" spans="1:8" x14ac:dyDescent="0.35">
      <c r="A267" s="58" t="s">
        <v>102</v>
      </c>
      <c r="B267" s="58" t="s">
        <v>402</v>
      </c>
      <c r="H267" s="10"/>
    </row>
    <row r="268" spans="1:8" x14ac:dyDescent="0.35">
      <c r="A268" s="58" t="s">
        <v>103</v>
      </c>
      <c r="B268" s="58" t="s">
        <v>402</v>
      </c>
      <c r="H268" s="10"/>
    </row>
    <row r="269" spans="1:8" x14ac:dyDescent="0.35">
      <c r="A269" s="58" t="s">
        <v>104</v>
      </c>
      <c r="B269" s="58" t="s">
        <v>332</v>
      </c>
      <c r="H269" s="10"/>
    </row>
    <row r="270" spans="1:8" x14ac:dyDescent="0.35">
      <c r="A270" s="58" t="s">
        <v>105</v>
      </c>
      <c r="B270" s="58" t="s">
        <v>332</v>
      </c>
      <c r="H270" s="10"/>
    </row>
    <row r="271" spans="1:8" x14ac:dyDescent="0.35">
      <c r="A271" s="58" t="s">
        <v>106</v>
      </c>
      <c r="B271" s="58" t="s">
        <v>332</v>
      </c>
      <c r="H271" s="10"/>
    </row>
    <row r="272" spans="1:8" x14ac:dyDescent="0.35">
      <c r="A272" s="58" t="s">
        <v>107</v>
      </c>
      <c r="B272" s="58" t="s">
        <v>332</v>
      </c>
      <c r="H272" s="10"/>
    </row>
    <row r="273" spans="1:8" x14ac:dyDescent="0.35">
      <c r="A273" s="58" t="s">
        <v>108</v>
      </c>
      <c r="B273" s="58" t="s">
        <v>332</v>
      </c>
      <c r="H273" s="10"/>
    </row>
    <row r="274" spans="1:8" x14ac:dyDescent="0.35">
      <c r="A274" s="58" t="s">
        <v>109</v>
      </c>
      <c r="B274" s="58" t="s">
        <v>402</v>
      </c>
      <c r="H274" s="10"/>
    </row>
    <row r="275" spans="1:8" x14ac:dyDescent="0.35">
      <c r="A275" s="58" t="s">
        <v>110</v>
      </c>
      <c r="B275" s="58" t="s">
        <v>332</v>
      </c>
      <c r="H275" s="10"/>
    </row>
    <row r="276" spans="1:8" x14ac:dyDescent="0.35">
      <c r="A276" s="58" t="s">
        <v>111</v>
      </c>
      <c r="B276" s="58" t="s">
        <v>332</v>
      </c>
      <c r="H276" s="10"/>
    </row>
    <row r="277" spans="1:8" x14ac:dyDescent="0.35">
      <c r="A277" s="58" t="s">
        <v>112</v>
      </c>
      <c r="B277" s="58" t="s">
        <v>402</v>
      </c>
      <c r="H277" s="10"/>
    </row>
    <row r="278" spans="1:8" x14ac:dyDescent="0.35">
      <c r="A278" s="58" t="s">
        <v>113</v>
      </c>
      <c r="B278" s="58" t="s">
        <v>332</v>
      </c>
      <c r="H278" s="10"/>
    </row>
    <row r="279" spans="1:8" x14ac:dyDescent="0.35">
      <c r="A279" s="58" t="s">
        <v>114</v>
      </c>
      <c r="B279" s="58" t="s">
        <v>332</v>
      </c>
      <c r="H279" s="10"/>
    </row>
    <row r="280" spans="1:8" x14ac:dyDescent="0.35">
      <c r="A280" s="58" t="s">
        <v>115</v>
      </c>
      <c r="B280" s="58" t="s">
        <v>332</v>
      </c>
      <c r="H280" s="10"/>
    </row>
    <row r="281" spans="1:8" x14ac:dyDescent="0.35">
      <c r="A281" s="58" t="s">
        <v>116</v>
      </c>
      <c r="B281" s="58" t="s">
        <v>402</v>
      </c>
      <c r="H281" s="10"/>
    </row>
    <row r="282" spans="1:8" x14ac:dyDescent="0.35">
      <c r="A282" s="58" t="s">
        <v>117</v>
      </c>
      <c r="B282" s="58" t="s">
        <v>332</v>
      </c>
      <c r="H282" s="10"/>
    </row>
    <row r="283" spans="1:8" x14ac:dyDescent="0.35">
      <c r="A283" s="58" t="s">
        <v>118</v>
      </c>
      <c r="B283" s="58" t="s">
        <v>402</v>
      </c>
      <c r="H283" s="10"/>
    </row>
    <row r="284" spans="1:8" x14ac:dyDescent="0.35">
      <c r="A284" s="58" t="s">
        <v>119</v>
      </c>
      <c r="B284" s="58" t="s">
        <v>402</v>
      </c>
      <c r="H284" s="10"/>
    </row>
    <row r="285" spans="1:8" x14ac:dyDescent="0.35">
      <c r="A285" s="58" t="s">
        <v>120</v>
      </c>
      <c r="B285" s="58" t="s">
        <v>402</v>
      </c>
      <c r="H285" s="10"/>
    </row>
    <row r="286" spans="1:8" x14ac:dyDescent="0.35">
      <c r="A286" s="58" t="s">
        <v>121</v>
      </c>
      <c r="B286" s="58" t="s">
        <v>332</v>
      </c>
      <c r="H286" s="10"/>
    </row>
    <row r="287" spans="1:8" x14ac:dyDescent="0.35">
      <c r="A287" s="58" t="s">
        <v>122</v>
      </c>
      <c r="B287" s="58" t="s">
        <v>402</v>
      </c>
      <c r="H287" s="10"/>
    </row>
    <row r="288" spans="1:8" x14ac:dyDescent="0.35">
      <c r="A288" s="58" t="s">
        <v>123</v>
      </c>
      <c r="B288" s="58" t="s">
        <v>402</v>
      </c>
      <c r="H288" s="10"/>
    </row>
    <row r="289" spans="1:8" x14ac:dyDescent="0.35">
      <c r="A289" s="58" t="s">
        <v>124</v>
      </c>
      <c r="B289" s="58" t="s">
        <v>332</v>
      </c>
      <c r="H289" s="10"/>
    </row>
    <row r="290" spans="1:8" x14ac:dyDescent="0.35">
      <c r="A290" s="58" t="s">
        <v>125</v>
      </c>
      <c r="B290" s="58" t="s">
        <v>332</v>
      </c>
      <c r="H290" s="10"/>
    </row>
    <row r="291" spans="1:8" x14ac:dyDescent="0.35">
      <c r="A291" s="58" t="s">
        <v>126</v>
      </c>
      <c r="B291" s="58" t="s">
        <v>332</v>
      </c>
      <c r="H291" s="10"/>
    </row>
    <row r="292" spans="1:8" x14ac:dyDescent="0.35">
      <c r="A292" s="58" t="s">
        <v>127</v>
      </c>
      <c r="B292" s="58" t="s">
        <v>332</v>
      </c>
      <c r="H292" s="10"/>
    </row>
    <row r="293" spans="1:8" x14ac:dyDescent="0.35">
      <c r="A293" s="58" t="s">
        <v>128</v>
      </c>
      <c r="B293" s="58" t="s">
        <v>332</v>
      </c>
      <c r="H293" s="10"/>
    </row>
    <row r="294" spans="1:8" x14ac:dyDescent="0.35">
      <c r="A294" s="58" t="s">
        <v>129</v>
      </c>
      <c r="B294" s="58" t="s">
        <v>332</v>
      </c>
      <c r="H294" s="10"/>
    </row>
    <row r="295" spans="1:8" x14ac:dyDescent="0.35">
      <c r="A295" s="58" t="s">
        <v>130</v>
      </c>
      <c r="B295" s="58" t="s">
        <v>332</v>
      </c>
      <c r="H295" s="10"/>
    </row>
    <row r="296" spans="1:8" x14ac:dyDescent="0.35">
      <c r="A296" s="58" t="s">
        <v>131</v>
      </c>
      <c r="B296" s="58" t="s">
        <v>332</v>
      </c>
      <c r="H296" s="10"/>
    </row>
    <row r="297" spans="1:8" x14ac:dyDescent="0.35">
      <c r="A297" s="58" t="s">
        <v>132</v>
      </c>
      <c r="B297" s="58" t="s">
        <v>332</v>
      </c>
      <c r="H297" s="10"/>
    </row>
    <row r="298" spans="1:8" x14ac:dyDescent="0.35">
      <c r="A298" s="58" t="s">
        <v>133</v>
      </c>
      <c r="B298" s="58" t="s">
        <v>402</v>
      </c>
      <c r="H298" s="10"/>
    </row>
    <row r="299" spans="1:8" x14ac:dyDescent="0.35">
      <c r="A299" s="58" t="s">
        <v>134</v>
      </c>
      <c r="B299" s="58" t="s">
        <v>332</v>
      </c>
      <c r="H299" s="10"/>
    </row>
    <row r="300" spans="1:8" x14ac:dyDescent="0.35">
      <c r="A300" s="58" t="s">
        <v>135</v>
      </c>
      <c r="B300" s="58" t="s">
        <v>402</v>
      </c>
      <c r="H300" s="10"/>
    </row>
    <row r="301" spans="1:8" x14ac:dyDescent="0.35">
      <c r="A301" s="58" t="s">
        <v>136</v>
      </c>
      <c r="B301" s="58" t="s">
        <v>332</v>
      </c>
      <c r="H301" s="10"/>
    </row>
    <row r="302" spans="1:8" x14ac:dyDescent="0.35">
      <c r="A302" s="58" t="s">
        <v>137</v>
      </c>
      <c r="B302" s="58" t="s">
        <v>402</v>
      </c>
      <c r="H302" s="10"/>
    </row>
    <row r="303" spans="1:8" x14ac:dyDescent="0.35">
      <c r="A303" s="58" t="s">
        <v>138</v>
      </c>
      <c r="B303" s="58" t="s">
        <v>402</v>
      </c>
      <c r="H303" s="10"/>
    </row>
    <row r="304" spans="1:8" x14ac:dyDescent="0.35">
      <c r="A304" s="58" t="s">
        <v>139</v>
      </c>
      <c r="B304" s="58" t="s">
        <v>332</v>
      </c>
      <c r="H304" s="10"/>
    </row>
    <row r="305" spans="1:8" x14ac:dyDescent="0.35">
      <c r="A305" s="58" t="s">
        <v>140</v>
      </c>
      <c r="B305" s="58" t="s">
        <v>402</v>
      </c>
      <c r="H305" s="10"/>
    </row>
    <row r="306" spans="1:8" x14ac:dyDescent="0.35">
      <c r="A306" s="58" t="s">
        <v>141</v>
      </c>
      <c r="B306" s="58" t="s">
        <v>332</v>
      </c>
      <c r="H306" s="10"/>
    </row>
    <row r="307" spans="1:8" x14ac:dyDescent="0.35">
      <c r="A307" s="58" t="s">
        <v>142</v>
      </c>
      <c r="B307" s="58" t="s">
        <v>332</v>
      </c>
      <c r="H307" s="10"/>
    </row>
    <row r="308" spans="1:8" x14ac:dyDescent="0.35">
      <c r="A308" s="58" t="s">
        <v>143</v>
      </c>
      <c r="B308" s="58" t="s">
        <v>332</v>
      </c>
      <c r="H308" s="10"/>
    </row>
    <row r="309" spans="1:8" x14ac:dyDescent="0.35">
      <c r="A309" s="58" t="s">
        <v>144</v>
      </c>
      <c r="B309" s="58" t="s">
        <v>332</v>
      </c>
      <c r="H309" s="10"/>
    </row>
    <row r="310" spans="1:8" x14ac:dyDescent="0.35">
      <c r="A310" s="58" t="s">
        <v>145</v>
      </c>
      <c r="B310" s="58" t="s">
        <v>332</v>
      </c>
      <c r="H310" s="10"/>
    </row>
    <row r="311" spans="1:8" x14ac:dyDescent="0.35">
      <c r="A311" s="58" t="s">
        <v>146</v>
      </c>
      <c r="B311" s="58" t="s">
        <v>402</v>
      </c>
      <c r="H311" s="10"/>
    </row>
    <row r="312" spans="1:8" x14ac:dyDescent="0.35">
      <c r="A312" s="58" t="s">
        <v>147</v>
      </c>
      <c r="B312" s="58" t="s">
        <v>332</v>
      </c>
      <c r="H312" s="10"/>
    </row>
    <row r="313" spans="1:8" x14ac:dyDescent="0.35">
      <c r="A313" s="58" t="s">
        <v>148</v>
      </c>
      <c r="B313" s="58" t="s">
        <v>402</v>
      </c>
      <c r="H313" s="10"/>
    </row>
    <row r="314" spans="1:8" x14ac:dyDescent="0.35">
      <c r="A314" s="58" t="s">
        <v>149</v>
      </c>
      <c r="B314" s="58" t="s">
        <v>332</v>
      </c>
      <c r="H314" s="10"/>
    </row>
    <row r="315" spans="1:8" x14ac:dyDescent="0.35">
      <c r="A315" s="58" t="s">
        <v>150</v>
      </c>
      <c r="B315" s="58" t="s">
        <v>402</v>
      </c>
      <c r="H315" s="10"/>
    </row>
    <row r="316" spans="1:8" x14ac:dyDescent="0.35">
      <c r="A316" s="58" t="s">
        <v>151</v>
      </c>
      <c r="B316" s="58" t="s">
        <v>332</v>
      </c>
      <c r="H316" s="10"/>
    </row>
    <row r="317" spans="1:8" x14ac:dyDescent="0.35">
      <c r="A317" s="58" t="s">
        <v>152</v>
      </c>
      <c r="B317" s="58" t="s">
        <v>332</v>
      </c>
      <c r="H317" s="10"/>
    </row>
    <row r="318" spans="1:8" x14ac:dyDescent="0.35">
      <c r="A318" s="58" t="s">
        <v>153</v>
      </c>
      <c r="B318" s="58" t="s">
        <v>332</v>
      </c>
      <c r="H318" s="10"/>
    </row>
    <row r="319" spans="1:8" x14ac:dyDescent="0.35">
      <c r="A319" s="58" t="s">
        <v>154</v>
      </c>
      <c r="B319" s="58" t="s">
        <v>332</v>
      </c>
      <c r="H319" s="10"/>
    </row>
    <row r="320" spans="1:8" x14ac:dyDescent="0.35">
      <c r="A320" s="58" t="s">
        <v>155</v>
      </c>
      <c r="B320" s="58" t="s">
        <v>332</v>
      </c>
      <c r="H320" s="10"/>
    </row>
    <row r="321" spans="1:8" x14ac:dyDescent="0.35">
      <c r="A321" s="58" t="s">
        <v>156</v>
      </c>
      <c r="B321" s="58" t="s">
        <v>332</v>
      </c>
      <c r="H321" s="10"/>
    </row>
    <row r="322" spans="1:8" x14ac:dyDescent="0.35">
      <c r="A322" s="58" t="s">
        <v>157</v>
      </c>
      <c r="B322" s="58" t="s">
        <v>332</v>
      </c>
      <c r="H322" s="10"/>
    </row>
    <row r="323" spans="1:8" x14ac:dyDescent="0.35">
      <c r="A323" s="58" t="s">
        <v>158</v>
      </c>
      <c r="B323" s="58" t="s">
        <v>402</v>
      </c>
      <c r="H323" s="10"/>
    </row>
    <row r="324" spans="1:8" x14ac:dyDescent="0.35">
      <c r="A324" s="58" t="s">
        <v>160</v>
      </c>
      <c r="B324" s="58" t="s">
        <v>402</v>
      </c>
      <c r="H324" s="10"/>
    </row>
    <row r="325" spans="1:8" x14ac:dyDescent="0.35">
      <c r="A325" s="58" t="s">
        <v>161</v>
      </c>
      <c r="B325" s="58" t="s">
        <v>402</v>
      </c>
      <c r="H325" s="10"/>
    </row>
    <row r="326" spans="1:8" x14ac:dyDescent="0.35">
      <c r="A326" s="58" t="s">
        <v>162</v>
      </c>
      <c r="B326" s="58" t="s">
        <v>332</v>
      </c>
      <c r="H326" s="10"/>
    </row>
    <row r="327" spans="1:8" x14ac:dyDescent="0.35">
      <c r="A327" s="58" t="s">
        <v>163</v>
      </c>
      <c r="B327" s="58" t="s">
        <v>402</v>
      </c>
      <c r="H327" s="10"/>
    </row>
    <row r="328" spans="1:8" x14ac:dyDescent="0.35">
      <c r="A328" s="58" t="s">
        <v>164</v>
      </c>
      <c r="B328" s="58" t="s">
        <v>402</v>
      </c>
      <c r="H328" s="10"/>
    </row>
    <row r="329" spans="1:8" x14ac:dyDescent="0.35">
      <c r="A329" s="58" t="s">
        <v>165</v>
      </c>
      <c r="B329" s="58" t="s">
        <v>332</v>
      </c>
      <c r="H329" s="10"/>
    </row>
    <row r="330" spans="1:8" x14ac:dyDescent="0.35">
      <c r="A330" s="58" t="s">
        <v>166</v>
      </c>
      <c r="B330" s="58" t="s">
        <v>402</v>
      </c>
      <c r="H330" s="10"/>
    </row>
    <row r="331" spans="1:8" x14ac:dyDescent="0.35">
      <c r="A331" s="58" t="s">
        <v>167</v>
      </c>
      <c r="B331" s="58" t="s">
        <v>332</v>
      </c>
      <c r="H331" s="10"/>
    </row>
    <row r="332" spans="1:8" x14ac:dyDescent="0.35">
      <c r="A332" s="58" t="s">
        <v>168</v>
      </c>
      <c r="B332" s="58" t="s">
        <v>332</v>
      </c>
      <c r="H332" s="10"/>
    </row>
    <row r="333" spans="1:8" x14ac:dyDescent="0.35">
      <c r="A333" s="58" t="s">
        <v>169</v>
      </c>
      <c r="B333" s="58" t="s">
        <v>332</v>
      </c>
      <c r="H333" s="10"/>
    </row>
    <row r="334" spans="1:8" x14ac:dyDescent="0.35">
      <c r="A334" s="58" t="s">
        <v>170</v>
      </c>
      <c r="B334" s="58" t="s">
        <v>332</v>
      </c>
      <c r="H334" s="10"/>
    </row>
    <row r="335" spans="1:8" x14ac:dyDescent="0.35">
      <c r="A335" s="58" t="s">
        <v>171</v>
      </c>
      <c r="B335" s="58" t="s">
        <v>332</v>
      </c>
      <c r="H335" s="10"/>
    </row>
    <row r="336" spans="1:8" x14ac:dyDescent="0.35">
      <c r="A336" s="58" t="s">
        <v>172</v>
      </c>
      <c r="B336" s="58" t="s">
        <v>402</v>
      </c>
      <c r="H336" s="10"/>
    </row>
    <row r="337" spans="1:8" x14ac:dyDescent="0.35">
      <c r="A337" s="58" t="s">
        <v>173</v>
      </c>
      <c r="B337" s="58" t="s">
        <v>332</v>
      </c>
      <c r="H337" s="10"/>
    </row>
    <row r="338" spans="1:8" x14ac:dyDescent="0.35">
      <c r="A338" s="58" t="s">
        <v>174</v>
      </c>
      <c r="B338" s="58" t="s">
        <v>332</v>
      </c>
      <c r="H338" s="10"/>
    </row>
    <row r="339" spans="1:8" x14ac:dyDescent="0.35">
      <c r="A339" s="58" t="s">
        <v>175</v>
      </c>
      <c r="B339" s="58" t="s">
        <v>402</v>
      </c>
      <c r="H339" s="10"/>
    </row>
    <row r="340" spans="1:8" x14ac:dyDescent="0.35">
      <c r="A340" s="58" t="s">
        <v>176</v>
      </c>
      <c r="B340" s="58" t="s">
        <v>332</v>
      </c>
      <c r="H340" s="10"/>
    </row>
    <row r="341" spans="1:8" x14ac:dyDescent="0.35">
      <c r="A341" s="58" t="s">
        <v>177</v>
      </c>
      <c r="B341" s="58" t="s">
        <v>332</v>
      </c>
      <c r="H341" s="10"/>
    </row>
    <row r="342" spans="1:8" x14ac:dyDescent="0.35">
      <c r="A342" s="58" t="s">
        <v>178</v>
      </c>
      <c r="B342" s="58" t="s">
        <v>402</v>
      </c>
      <c r="H342" s="10"/>
    </row>
    <row r="343" spans="1:8" x14ac:dyDescent="0.35">
      <c r="A343" s="58" t="s">
        <v>179</v>
      </c>
      <c r="B343" s="58" t="s">
        <v>402</v>
      </c>
      <c r="H343" s="10"/>
    </row>
    <row r="344" spans="1:8" x14ac:dyDescent="0.35">
      <c r="A344" s="58" t="s">
        <v>180</v>
      </c>
      <c r="B344" s="58" t="s">
        <v>332</v>
      </c>
      <c r="H344" s="10"/>
    </row>
    <row r="345" spans="1:8" x14ac:dyDescent="0.35">
      <c r="A345" s="58" t="s">
        <v>181</v>
      </c>
      <c r="B345" s="58" t="s">
        <v>332</v>
      </c>
      <c r="H345" s="10"/>
    </row>
    <row r="346" spans="1:8" x14ac:dyDescent="0.35">
      <c r="A346" s="58" t="s">
        <v>182</v>
      </c>
      <c r="B346" s="58" t="s">
        <v>402</v>
      </c>
      <c r="H346" s="10"/>
    </row>
    <row r="347" spans="1:8" x14ac:dyDescent="0.35">
      <c r="A347" s="58" t="s">
        <v>183</v>
      </c>
      <c r="B347" s="58" t="s">
        <v>402</v>
      </c>
      <c r="H347" s="10"/>
    </row>
    <row r="348" spans="1:8" x14ac:dyDescent="0.35">
      <c r="A348" s="58" t="s">
        <v>184</v>
      </c>
      <c r="B348" s="58" t="s">
        <v>402</v>
      </c>
      <c r="H348" s="10"/>
    </row>
    <row r="349" spans="1:8" x14ac:dyDescent="0.35">
      <c r="A349" s="58" t="s">
        <v>185</v>
      </c>
      <c r="B349" s="58" t="s">
        <v>402</v>
      </c>
      <c r="H349" s="10"/>
    </row>
    <row r="350" spans="1:8" x14ac:dyDescent="0.35">
      <c r="A350" s="58" t="s">
        <v>186</v>
      </c>
      <c r="B350" s="58" t="s">
        <v>332</v>
      </c>
      <c r="H350" s="10"/>
    </row>
    <row r="351" spans="1:8" x14ac:dyDescent="0.35">
      <c r="A351" s="58" t="s">
        <v>187</v>
      </c>
      <c r="B351" s="58" t="s">
        <v>332</v>
      </c>
      <c r="H351" s="10"/>
    </row>
    <row r="352" spans="1:8" x14ac:dyDescent="0.35">
      <c r="A352" s="58" t="s">
        <v>188</v>
      </c>
      <c r="B352" s="58" t="s">
        <v>332</v>
      </c>
      <c r="H352" s="10"/>
    </row>
    <row r="353" spans="1:8" x14ac:dyDescent="0.35">
      <c r="A353" s="58" t="s">
        <v>189</v>
      </c>
      <c r="B353" s="58" t="s">
        <v>332</v>
      </c>
      <c r="H353" s="10"/>
    </row>
    <row r="354" spans="1:8" x14ac:dyDescent="0.35">
      <c r="A354" s="58" t="s">
        <v>190</v>
      </c>
      <c r="B354" s="58" t="s">
        <v>332</v>
      </c>
      <c r="H354" s="10"/>
    </row>
    <row r="355" spans="1:8" x14ac:dyDescent="0.35">
      <c r="A355" s="58" t="s">
        <v>191</v>
      </c>
      <c r="B355" s="58" t="s">
        <v>332</v>
      </c>
      <c r="H355" s="10"/>
    </row>
    <row r="356" spans="1:8" x14ac:dyDescent="0.35">
      <c r="A356" s="58" t="s">
        <v>192</v>
      </c>
      <c r="B356" s="58" t="s">
        <v>402</v>
      </c>
      <c r="H356" s="10"/>
    </row>
    <row r="357" spans="1:8" x14ac:dyDescent="0.35">
      <c r="A357" s="58" t="s">
        <v>193</v>
      </c>
      <c r="B357" s="58" t="s">
        <v>332</v>
      </c>
      <c r="H357" s="10"/>
    </row>
    <row r="358" spans="1:8" x14ac:dyDescent="0.35">
      <c r="A358" s="58" t="s">
        <v>194</v>
      </c>
      <c r="B358" s="58" t="s">
        <v>332</v>
      </c>
      <c r="H358" s="10"/>
    </row>
    <row r="359" spans="1:8" x14ac:dyDescent="0.35">
      <c r="A359" s="58" t="s">
        <v>195</v>
      </c>
      <c r="B359" s="58" t="s">
        <v>402</v>
      </c>
      <c r="H359" s="10"/>
    </row>
    <row r="360" spans="1:8" x14ac:dyDescent="0.35">
      <c r="A360" s="58" t="s">
        <v>196</v>
      </c>
      <c r="B360" s="58" t="s">
        <v>332</v>
      </c>
      <c r="H360" s="10"/>
    </row>
    <row r="361" spans="1:8" x14ac:dyDescent="0.35">
      <c r="A361" s="58" t="s">
        <v>197</v>
      </c>
      <c r="B361" s="58" t="s">
        <v>332</v>
      </c>
      <c r="H361" s="10"/>
    </row>
    <row r="362" spans="1:8" x14ac:dyDescent="0.35">
      <c r="A362" s="58" t="s">
        <v>198</v>
      </c>
      <c r="B362" s="58" t="s">
        <v>332</v>
      </c>
      <c r="H362" s="10"/>
    </row>
    <row r="363" spans="1:8" x14ac:dyDescent="0.35">
      <c r="A363" s="58" t="s">
        <v>199</v>
      </c>
      <c r="B363" s="58" t="s">
        <v>402</v>
      </c>
      <c r="H363" s="10"/>
    </row>
    <row r="364" spans="1:8" x14ac:dyDescent="0.35">
      <c r="A364" s="58" t="s">
        <v>200</v>
      </c>
      <c r="B364" s="58" t="s">
        <v>332</v>
      </c>
      <c r="H364" s="10"/>
    </row>
    <row r="365" spans="1:8" x14ac:dyDescent="0.35">
      <c r="A365" s="58" t="s">
        <v>202</v>
      </c>
      <c r="B365" s="58" t="s">
        <v>332</v>
      </c>
      <c r="H365" s="10"/>
    </row>
    <row r="366" spans="1:8" x14ac:dyDescent="0.35">
      <c r="A366" s="58" t="s">
        <v>203</v>
      </c>
      <c r="B366" s="58" t="s">
        <v>402</v>
      </c>
      <c r="H366" s="10"/>
    </row>
    <row r="367" spans="1:8" x14ac:dyDescent="0.35">
      <c r="A367" s="58" t="s">
        <v>204</v>
      </c>
      <c r="B367" s="58" t="s">
        <v>402</v>
      </c>
      <c r="H367" s="10"/>
    </row>
    <row r="368" spans="1:8" x14ac:dyDescent="0.35">
      <c r="A368" t="s">
        <v>205</v>
      </c>
      <c r="B368" s="10" t="s">
        <v>402</v>
      </c>
      <c r="H368" s="10"/>
    </row>
    <row r="370" spans="1:1" x14ac:dyDescent="0.35">
      <c r="A370" s="4" t="s">
        <v>404</v>
      </c>
    </row>
    <row r="371" spans="1:1" x14ac:dyDescent="0.35">
      <c r="A371" t="s">
        <v>405</v>
      </c>
    </row>
    <row r="372" spans="1:1" x14ac:dyDescent="0.35">
      <c r="A372" t="s">
        <v>406</v>
      </c>
    </row>
  </sheetData>
  <sheetProtection algorithmName="SHA-512" hashValue="vX7dWJAMozDIVmyokDqFyuuPXR3fqbJysrrZwsglz7DmI3kOzf6rEY/Qdlp9la4k7opho1/C47nt1cjKnRFnKA==" saltValue="CIGp2ukh1ojBjHxr/XBrTQ==" spinCount="100000" sheet="1" objects="1" scenarios="1"/>
  <sortState xmlns:xlrd2="http://schemas.microsoft.com/office/spreadsheetml/2017/richdata2" ref="A196:B368">
    <sortCondition ref="A196:A368"/>
  </sortState>
  <pageMargins left="0.7" right="0.7" top="0.75" bottom="0.75" header="0.3" footer="0.3"/>
  <pageSetup paperSize="9" orientation="portrait" horizontalDpi="4294967292"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71afa4c-0d36-4de2-98f2-c7eec1aa6a46">
      <Terms xmlns="http://schemas.microsoft.com/office/infopath/2007/PartnerControls"/>
    </lcf76f155ced4ddcb4097134ff3c332f>
    <TaxCatchAll xmlns="a1f5e52f-5db6-4aed-a7d5-4e2012bf20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26B60DF748E44C8B119F79DE2EE58A" ma:contentTypeVersion="18" ma:contentTypeDescription="Create a new document." ma:contentTypeScope="" ma:versionID="f3f383f40a778739b124f48cdf890ece">
  <xsd:schema xmlns:xsd="http://www.w3.org/2001/XMLSchema" xmlns:xs="http://www.w3.org/2001/XMLSchema" xmlns:p="http://schemas.microsoft.com/office/2006/metadata/properties" xmlns:ns2="a1f5e52f-5db6-4aed-a7d5-4e2012bf2055" xmlns:ns3="271afa4c-0d36-4de2-98f2-c7eec1aa6a46" targetNamespace="http://schemas.microsoft.com/office/2006/metadata/properties" ma:root="true" ma:fieldsID="762007135e8ebefe5ceaba96b13ad197" ns2:_="" ns3:_="">
    <xsd:import namespace="a1f5e52f-5db6-4aed-a7d5-4e2012bf2055"/>
    <xsd:import namespace="271afa4c-0d36-4de2-98f2-c7eec1aa6a46"/>
    <xsd:element name="properties">
      <xsd:complexType>
        <xsd:sequence>
          <xsd:element name="documentManagement">
            <xsd:complexType>
              <xsd:all>
                <xsd:element ref="ns2:SharedWithUser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Details"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f5e52f-5db6-4aed-a7d5-4e2012bf20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ee4ea96-8072-41a3-8c2d-c42743ee6ff7}" ma:internalName="TaxCatchAll" ma:showField="CatchAllData" ma:web="a1f5e52f-5db6-4aed-a7d5-4e2012bf20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1afa4c-0d36-4de2-98f2-c7eec1aa6a46"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31ba142-f2d1-4e88-80b4-14fd105a5c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7945DC-5408-4775-B1F0-6A197F513B34}">
  <ds:schemaRefs>
    <ds:schemaRef ds:uri="http://schemas.microsoft.com/office/2006/metadata/properties"/>
    <ds:schemaRef ds:uri="http://schemas.microsoft.com/office/infopath/2007/PartnerControls"/>
    <ds:schemaRef ds:uri="271afa4c-0d36-4de2-98f2-c7eec1aa6a46"/>
    <ds:schemaRef ds:uri="a1f5e52f-5db6-4aed-a7d5-4e2012bf2055"/>
  </ds:schemaRefs>
</ds:datastoreItem>
</file>

<file path=customXml/itemProps2.xml><?xml version="1.0" encoding="utf-8"?>
<ds:datastoreItem xmlns:ds="http://schemas.openxmlformats.org/officeDocument/2006/customXml" ds:itemID="{0191DB9E-B926-4DE8-8EDE-C827AD7B09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f5e52f-5db6-4aed-a7d5-4e2012bf2055"/>
    <ds:schemaRef ds:uri="271afa4c-0d36-4de2-98f2-c7eec1aa6a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E2BC44-2623-4EF2-8CCE-80DC2C84EE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Main_revenue_estimates</vt:lpstr>
      <vt:lpstr>Detailed_estimation</vt:lpstr>
      <vt:lpstr>Method</vt:lpstr>
      <vt:lpstr>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Alison Schultz</cp:lastModifiedBy>
  <cp:revision/>
  <dcterms:created xsi:type="dcterms:W3CDTF">2023-04-14T09:03:44Z</dcterms:created>
  <dcterms:modified xsi:type="dcterms:W3CDTF">2024-10-21T15:58:50Z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0x0101007726B60DF748E44C8B119F79DE2EE58A</vt:lpwstr>
  </property>
  <property fmtid="{D5CDD505-2E9C-101B-9397-08002B2CF9AE}" pid="3" name="MediaServiceImageTags">
    <vt:lpwstr/>
  </property>
</Properties>
</file>